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765" windowHeight="9045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5'!$A$1:$D$31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1" l="1"/>
  <c r="D63" i="1"/>
  <c r="D34" i="1"/>
  <c r="D33" i="1"/>
  <c r="C14" i="5"/>
  <c r="C15" i="5"/>
  <c r="C13" i="5"/>
  <c r="B17" i="5"/>
  <c r="B18" i="5"/>
  <c r="B19" i="5"/>
  <c r="C22" i="5"/>
  <c r="C21" i="5"/>
  <c r="C23" i="5"/>
  <c r="B27" i="5" l="1"/>
  <c r="B26" i="5"/>
  <c r="B25" i="5"/>
  <c r="C11" i="5"/>
  <c r="D9" i="2" l="1"/>
  <c r="D14" i="2" s="1"/>
  <c r="C37" i="1" l="1"/>
  <c r="C25" i="1" l="1"/>
  <c r="C43" i="1" l="1"/>
  <c r="D54" i="1" l="1"/>
  <c r="C27" i="5" l="1"/>
  <c r="C25" i="5"/>
  <c r="C17" i="5"/>
  <c r="C18" i="5" l="1"/>
  <c r="C19" i="5"/>
  <c r="C26" i="5"/>
  <c r="C10" i="3" l="1"/>
  <c r="D17" i="2"/>
  <c r="C17" i="2"/>
  <c r="E31" i="3" l="1"/>
  <c r="F23" i="3"/>
  <c r="E23" i="3"/>
  <c r="F22" i="3"/>
  <c r="E22" i="3"/>
  <c r="E21" i="3"/>
  <c r="C95" i="1" l="1"/>
  <c r="C93" i="1" s="1"/>
  <c r="D24" i="1" l="1"/>
  <c r="D89" i="1" s="1"/>
  <c r="D29" i="1" l="1"/>
  <c r="D96" i="1" l="1"/>
  <c r="D95" i="1"/>
  <c r="D93" i="1" s="1"/>
  <c r="E9" i="4"/>
  <c r="D16" i="2" l="1"/>
  <c r="D27" i="3" s="1"/>
  <c r="D24" i="3"/>
  <c r="D25" i="2"/>
  <c r="D97" i="1"/>
  <c r="D23" i="2" s="1"/>
  <c r="C97" i="1" l="1"/>
  <c r="C23" i="2" s="1"/>
  <c r="C8" i="2" l="1"/>
  <c r="D21" i="2"/>
  <c r="D15" i="2"/>
  <c r="D26" i="3" s="1"/>
  <c r="E44" i="3"/>
  <c r="E45" i="3"/>
  <c r="E10" i="3" l="1"/>
  <c r="F10" i="3"/>
  <c r="C13" i="3"/>
  <c r="D13" i="3"/>
  <c r="D11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D9" i="3" l="1"/>
  <c r="D43" i="3" s="1"/>
  <c r="D27" i="5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D12" i="5" l="1"/>
  <c r="C20" i="5"/>
  <c r="D20" i="5" s="1"/>
  <c r="D21" i="5"/>
  <c r="D8" i="5"/>
  <c r="E9" i="3"/>
  <c r="F9" i="3"/>
  <c r="F43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7" i="1"/>
  <c r="F49" i="1"/>
  <c r="F50" i="1"/>
  <c r="F55" i="1"/>
  <c r="F58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54" i="1"/>
  <c r="C29" i="1"/>
  <c r="E28" i="2"/>
  <c r="E27" i="2"/>
  <c r="E26" i="2"/>
  <c r="E24" i="2"/>
  <c r="F23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E92" i="1"/>
  <c r="C100" i="1" l="1"/>
  <c r="C90" i="1" s="1"/>
  <c r="C91" i="1" s="1"/>
  <c r="C25" i="2"/>
  <c r="C16" i="2"/>
  <c r="C27" i="3" s="1"/>
  <c r="E27" i="3" s="1"/>
  <c r="E77" i="1"/>
  <c r="E96" i="1"/>
  <c r="C24" i="3"/>
  <c r="E24" i="3" s="1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C21" i="2" l="1"/>
  <c r="E25" i="2"/>
  <c r="F25" i="2"/>
  <c r="C15" i="2"/>
  <c r="C26" i="3" s="1"/>
  <c r="E16" i="2"/>
  <c r="F16" i="2"/>
  <c r="D100" i="1"/>
  <c r="F99" i="1"/>
  <c r="E99" i="1"/>
  <c r="F24" i="3"/>
  <c r="F27" i="3"/>
  <c r="E93" i="1"/>
  <c r="F26" i="3" l="1"/>
  <c r="E26" i="3"/>
  <c r="E15" i="2"/>
  <c r="F15" i="2"/>
  <c r="E21" i="2"/>
  <c r="F21" i="2"/>
  <c r="E100" i="1"/>
  <c r="D90" i="1"/>
  <c r="F100" i="1"/>
  <c r="D91" i="1" l="1"/>
  <c r="E90" i="1"/>
  <c r="F90" i="1"/>
  <c r="E91" i="1" l="1"/>
</calcChain>
</file>

<file path=xl/sharedStrings.xml><?xml version="1.0" encoding="utf-8"?>
<sst xmlns="http://schemas.openxmlformats.org/spreadsheetml/2006/main" count="270" uniqueCount="200">
  <si>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</si>
  <si>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</si>
  <si>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</si>
  <si>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</si>
  <si>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</si>
  <si>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</si>
  <si>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</si>
  <si>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</si>
  <si>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</si>
  <si>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</si>
  <si>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</si>
  <si>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</si>
  <si>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</si>
  <si>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</si>
  <si>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</si>
  <si>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</si>
  <si>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</si>
  <si>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</si>
  <si>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</si>
  <si>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</si>
  <si>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</si>
  <si>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</si>
  <si>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</si>
  <si>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</si>
  <si>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</si>
  <si>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</si>
  <si>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</si>
  <si>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</si>
  <si>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</si>
  <si>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</si>
  <si>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</si>
  <si>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</si>
  <si>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</si>
  <si>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</si>
  <si>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</si>
  <si>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</si>
  <si>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</si>
  <si>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</si>
  <si>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</si>
  <si>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</si>
  <si>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</si>
  <si>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</si>
  <si>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</si>
  <si>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</si>
  <si>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</si>
  <si>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</si>
  <si>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</si>
  <si>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</si>
  <si>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</si>
  <si>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</si>
  <si>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</si>
  <si>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</si>
  <si>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</si>
  <si>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</si>
  <si>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</si>
  <si>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</si>
  <si>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</si>
  <si>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</si>
  <si>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</si>
  <si>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</si>
  <si>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</si>
  <si>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</si>
  <si>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</si>
  <si>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</si>
  <si>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</si>
  <si>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</si>
  <si>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</si>
  <si>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</si>
  <si>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</si>
  <si>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</si>
  <si>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</si>
  <si>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</si>
  <si>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</si>
  <si>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</si>
  <si>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</si>
  <si>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</si>
  <si>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</si>
  <si>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</si>
  <si>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</si>
  <si>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</si>
  <si>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</si>
  <si>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</si>
  <si>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</si>
  <si>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</si>
  <si>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</si>
  <si>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</si>
  <si>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</si>
  <si>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</si>
  <si>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</si>
  <si>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</si>
  <si>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</si>
  <si>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</si>
  <si>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</si>
  <si>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</si>
  <si>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</si>
  <si>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</si>
  <si>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</si>
  <si>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</si>
  <si>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</si>
  <si>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</si>
  <si>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</si>
  <si>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</si>
  <si>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</si>
  <si>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</si>
  <si>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</si>
  <si>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</si>
  <si>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</si>
  <si>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</si>
  <si>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</si>
  <si>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</si>
  <si>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</si>
  <si>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</si>
  <si>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</si>
  <si>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</si>
  <si>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</si>
  <si>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</si>
  <si>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</si>
  <si>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</si>
  <si>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</si>
  <si>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</si>
  <si>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</si>
  <si>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</si>
  <si>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</si>
  <si>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</si>
  <si>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</si>
  <si>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</si>
  <si>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</si>
  <si>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</si>
  <si>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</si>
  <si>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</si>
  <si>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</si>
  <si>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</si>
  <si>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</si>
  <si>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</si>
  <si>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</si>
  <si>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</si>
  <si>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</si>
  <si>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</si>
  <si>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</si>
  <si>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</si>
  <si>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</si>
  <si>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</si>
  <si>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</si>
  <si>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</si>
  <si>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</si>
  <si>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</si>
  <si>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</si>
  <si>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</si>
  <si>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</si>
  <si>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</si>
  <si>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</si>
  <si>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</si>
  <si>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</si>
  <si>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</si>
  <si>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</si>
  <si>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</si>
  <si>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</si>
  <si>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</si>
  <si>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</si>
  <si>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</si>
  <si>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</si>
  <si>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</si>
  <si>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</si>
  <si>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</si>
  <si>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</si>
  <si>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</si>
  <si>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</si>
  <si>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</si>
  <si>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</si>
  <si>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</si>
  <si>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</si>
  <si>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</si>
  <si>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</si>
  <si>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</si>
  <si>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</si>
  <si>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</si>
  <si>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</si>
  <si>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</si>
  <si>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Додаток 1</t>
  </si>
  <si>
    <t>до рішення Малинської міської ради</t>
  </si>
  <si>
    <t>__-ї сесії _____________ скликання</t>
  </si>
  <si>
    <t>від ___.___.2023р. № _____</t>
  </si>
  <si>
    <t>КОМУНАЛЬНОГО НЕКОМЕРЦІЙНОГО ПІДПРИЄМСТВА «МАЛИНСЬКА МІСЬКА ЛІКАРНЯ» МАЛИНСЬКОЇ МІСЬКОЇ РАДИ</t>
  </si>
  <si>
    <t>не входять суми перших 5 дн.тимчас.непрацездатності,вихідна допомога</t>
  </si>
  <si>
    <t>Інші цілі (зарплата)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</si>
  <si>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</si>
  <si>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</si>
  <si>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</si>
  <si>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</si>
  <si>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к.231+к.143</t>
  </si>
  <si>
    <t>за 3 квартал 2023 року</t>
  </si>
  <si>
    <t>Володимир ДОЛОТ</t>
  </si>
  <si>
    <t>Директор</t>
  </si>
  <si>
    <t>біржа</t>
  </si>
  <si>
    <t>не запланова но супровід програмного забезпечення "ДебетПлюс" 9900, заправка ьа ремонт оргтехніки - оплата актів за попередній період</t>
  </si>
  <si>
    <t xml:space="preserve">Збільшилася пільгова пенсія з лютого місяця </t>
  </si>
  <si>
    <t>виплачено розрахункові Гончаруку,Копиловій, заробітна плата працівникам з центру зайнятості</t>
  </si>
  <si>
    <t>ПРАЦІВНИКИ БІРЖІ</t>
  </si>
  <si>
    <t>КОПИЛОВА РОЗРАХУНКОВІ</t>
  </si>
  <si>
    <t>ГОНЧАРУК-розрахункові і премія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</si>
</sst>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9" fontId="6" fillId="2" borderId="3" xfId="0" applyNumberFormat="1" applyFont="1" applyFill="1" applyBorder="1" applyAlignment="1">
      <alignment horizontal="right" vertical="center" wrapText="1"/>
    </xf>
    <xf numFmtId="10" fontId="6" fillId="2" borderId="3" xfId="0" applyNumberFormat="1" applyFont="1" applyFill="1" applyBorder="1" applyAlignment="1">
      <alignment vertical="center" wrapText="1"/>
    </xf>
    <xf numFmtId="10" fontId="6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3" fillId="0" borderId="12" xfId="0" applyNumberFormat="1" applyFont="1" applyBorder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Fill="1" applyBorder="1" applyAlignment="1">
      <alignment vertical="center" wrapText="1"/>
    </xf>
    <xf numFmtId="0" fontId="26" fillId="0" borderId="12" xfId="0" applyFont="1" applyFill="1" applyBorder="1" applyAlignment="1">
      <alignment vertical="center" wrapText="1"/>
    </xf>
    <xf numFmtId="164" fontId="22" fillId="0" borderId="12" xfId="0" applyNumberFormat="1" applyFont="1" applyFill="1" applyBorder="1" applyAlignment="1">
      <alignment vertical="center" wrapText="1"/>
    </xf>
    <xf numFmtId="1" fontId="26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right" vertical="center" wrapText="1"/>
    </xf>
    <xf numFmtId="0" fontId="3" fillId="0" borderId="18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2" fontId="6" fillId="2" borderId="3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right" vertical="center" wrapText="1"/>
    </xf>
    <xf numFmtId="164" fontId="22" fillId="0" borderId="12" xfId="0" applyNumberFormat="1" applyFont="1" applyFill="1" applyBorder="1" applyAlignment="1">
      <alignment horizontal="right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Alignment="1">
      <alignment horizontal="left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2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opLeftCell="A50" zoomScale="110" zoomScaleNormal="110" workbookViewId="0">
      <selection activeCell="G61" sqref="G61:P61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2.7109375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74"/>
      <c r="B1" s="73"/>
      <c r="C1" s="74"/>
      <c r="D1" s="64"/>
      <c r="E1" s="74"/>
      <c r="F1" s="64" t="s">
        <v>178</v>
      </c>
    </row>
    <row r="2" spans="1:7" ht="18.75" x14ac:dyDescent="0.3">
      <c r="A2" s="74"/>
      <c r="B2" s="145" t="s">
        <v>179</v>
      </c>
      <c r="C2" s="145"/>
      <c r="D2" s="145"/>
      <c r="E2" s="145"/>
      <c r="F2" s="145"/>
    </row>
    <row r="3" spans="1:7" ht="18.75" x14ac:dyDescent="0.3">
      <c r="A3" s="74"/>
      <c r="B3" s="98"/>
      <c r="C3" s="98"/>
      <c r="D3" s="145" t="s">
        <v>180</v>
      </c>
      <c r="E3" s="145"/>
      <c r="F3" s="145"/>
    </row>
    <row r="4" spans="1:7" ht="18.75" x14ac:dyDescent="0.3">
      <c r="A4" s="74"/>
      <c r="B4" s="99"/>
      <c r="C4" s="100"/>
      <c r="D4" s="145" t="s">
        <v>181</v>
      </c>
      <c r="E4" s="145"/>
      <c r="F4" s="145"/>
    </row>
    <row r="5" spans="1:7" ht="18.75" x14ac:dyDescent="0.3">
      <c r="A5" s="133"/>
      <c r="B5" s="134"/>
      <c r="C5" s="135"/>
      <c r="D5" s="144" t="s">
        <v>0</v>
      </c>
      <c r="E5" s="144"/>
      <c r="F5" s="144"/>
      <c r="G5" s="15"/>
    </row>
    <row r="6" spans="1:7" ht="67.5" customHeight="1" x14ac:dyDescent="0.3">
      <c r="A6" s="67" t="s">
        <v>1</v>
      </c>
      <c r="B6" s="136" t="s">
        <v>173</v>
      </c>
      <c r="C6" s="137"/>
      <c r="D6" s="130" t="s">
        <v>2</v>
      </c>
      <c r="E6" s="130"/>
      <c r="F6" s="68" t="s">
        <v>176</v>
      </c>
    </row>
    <row r="7" spans="1:7" ht="83.25" customHeight="1" x14ac:dyDescent="0.3">
      <c r="A7" s="67" t="s">
        <v>3</v>
      </c>
      <c r="B7" s="136" t="s">
        <v>168</v>
      </c>
      <c r="C7" s="137"/>
      <c r="D7" s="130" t="s">
        <v>4</v>
      </c>
      <c r="E7" s="130"/>
      <c r="F7" s="67"/>
    </row>
    <row r="8" spans="1:7" ht="18.75" x14ac:dyDescent="0.3">
      <c r="A8" s="67" t="s">
        <v>5</v>
      </c>
      <c r="B8" s="136" t="s">
        <v>174</v>
      </c>
      <c r="C8" s="137"/>
      <c r="D8" s="130" t="s">
        <v>6</v>
      </c>
      <c r="E8" s="130"/>
      <c r="F8" s="69"/>
    </row>
    <row r="9" spans="1:7" ht="64.5" customHeight="1" x14ac:dyDescent="0.3">
      <c r="A9" s="70" t="s">
        <v>7</v>
      </c>
      <c r="B9" s="136" t="s">
        <v>175</v>
      </c>
      <c r="C9" s="137"/>
      <c r="D9" s="130" t="s">
        <v>8</v>
      </c>
      <c r="E9" s="130"/>
      <c r="F9" s="71" t="s">
        <v>177</v>
      </c>
    </row>
    <row r="10" spans="1:7" ht="18.75" x14ac:dyDescent="0.3">
      <c r="A10" s="67" t="s">
        <v>9</v>
      </c>
      <c r="B10" s="136" t="s">
        <v>169</v>
      </c>
      <c r="C10" s="137"/>
      <c r="D10" s="130" t="s">
        <v>10</v>
      </c>
      <c r="E10" s="130"/>
      <c r="F10" s="58">
        <v>1810900000</v>
      </c>
    </row>
    <row r="11" spans="1:7" ht="18.75" x14ac:dyDescent="0.3">
      <c r="A11" s="67" t="s">
        <v>11</v>
      </c>
      <c r="B11" s="138"/>
      <c r="C11" s="139"/>
      <c r="D11" s="133"/>
      <c r="E11" s="135"/>
      <c r="F11" s="69"/>
    </row>
    <row r="12" spans="1:7" ht="42.75" customHeight="1" x14ac:dyDescent="0.3">
      <c r="A12" s="70" t="s">
        <v>192</v>
      </c>
      <c r="B12" s="136" t="s">
        <v>191</v>
      </c>
      <c r="C12" s="137"/>
      <c r="D12" s="133"/>
      <c r="E12" s="135"/>
      <c r="F12" s="69"/>
    </row>
    <row r="13" spans="1:7" ht="18.75" x14ac:dyDescent="0.3">
      <c r="A13" s="72"/>
      <c r="B13" s="73"/>
      <c r="C13" s="74"/>
      <c r="D13" s="74"/>
      <c r="E13" s="74"/>
      <c r="F13" s="74"/>
      <c r="G13" s="3"/>
    </row>
    <row r="14" spans="1:7" ht="18.75" x14ac:dyDescent="0.25">
      <c r="A14" s="147" t="s">
        <v>12</v>
      </c>
      <c r="B14" s="147"/>
      <c r="C14" s="147"/>
      <c r="D14" s="147"/>
      <c r="E14" s="147"/>
      <c r="F14" s="147"/>
      <c r="G14" s="3"/>
    </row>
    <row r="15" spans="1:7" ht="41.25" customHeight="1" x14ac:dyDescent="0.25">
      <c r="A15" s="148" t="s">
        <v>182</v>
      </c>
      <c r="B15" s="148"/>
      <c r="C15" s="148"/>
      <c r="D15" s="148"/>
      <c r="E15" s="148"/>
      <c r="F15" s="148"/>
      <c r="G15" s="4"/>
    </row>
    <row r="16" spans="1:7" ht="18.75" x14ac:dyDescent="0.25">
      <c r="A16" s="147" t="s">
        <v>190</v>
      </c>
      <c r="B16" s="147"/>
      <c r="C16" s="147"/>
      <c r="D16" s="147"/>
      <c r="E16" s="147"/>
      <c r="F16" s="147"/>
      <c r="G16" s="4"/>
    </row>
    <row r="17" spans="1:13" ht="18.75" x14ac:dyDescent="0.3">
      <c r="A17" s="75"/>
      <c r="B17" s="73"/>
      <c r="C17" s="74"/>
      <c r="D17" s="74"/>
      <c r="E17" s="74"/>
      <c r="F17" s="75" t="s">
        <v>13</v>
      </c>
      <c r="G17" s="4"/>
    </row>
    <row r="18" spans="1:13" ht="18.75" x14ac:dyDescent="0.25">
      <c r="A18" s="147" t="s">
        <v>14</v>
      </c>
      <c r="B18" s="147"/>
      <c r="C18" s="147"/>
      <c r="D18" s="147"/>
      <c r="E18" s="147"/>
      <c r="F18" s="147"/>
      <c r="G18" s="4"/>
    </row>
    <row r="19" spans="1:13" ht="18.75" x14ac:dyDescent="0.3">
      <c r="A19" s="74"/>
      <c r="B19" s="73"/>
      <c r="C19" s="74"/>
      <c r="D19" s="74"/>
      <c r="E19" s="74"/>
      <c r="F19" s="74"/>
      <c r="G19" s="4"/>
    </row>
    <row r="20" spans="1:13" s="7" customFormat="1" ht="15" customHeight="1" x14ac:dyDescent="0.25">
      <c r="A20" s="131" t="s">
        <v>15</v>
      </c>
      <c r="B20" s="131" t="s">
        <v>95</v>
      </c>
      <c r="C20" s="149" t="s">
        <v>18</v>
      </c>
      <c r="D20" s="150"/>
      <c r="E20" s="150"/>
      <c r="F20" s="151"/>
      <c r="G20" s="4"/>
    </row>
    <row r="21" spans="1:13" s="7" customFormat="1" ht="36" customHeight="1" x14ac:dyDescent="0.25">
      <c r="A21" s="132"/>
      <c r="B21" s="132"/>
      <c r="C21" s="76" t="s">
        <v>19</v>
      </c>
      <c r="D21" s="76" t="s">
        <v>20</v>
      </c>
      <c r="E21" s="76" t="s">
        <v>21</v>
      </c>
      <c r="F21" s="76" t="s">
        <v>22</v>
      </c>
      <c r="G21" s="4"/>
    </row>
    <row r="22" spans="1:13" s="7" customFormat="1" ht="18.75" x14ac:dyDescent="0.25">
      <c r="A22" s="76">
        <v>1</v>
      </c>
      <c r="B22" s="76">
        <v>2</v>
      </c>
      <c r="C22" s="76">
        <v>3</v>
      </c>
      <c r="D22" s="76">
        <v>4</v>
      </c>
      <c r="E22" s="76">
        <v>5</v>
      </c>
      <c r="F22" s="76">
        <v>6</v>
      </c>
      <c r="G22" s="4"/>
    </row>
    <row r="23" spans="1:13" ht="18.75" x14ac:dyDescent="0.25">
      <c r="A23" s="77" t="s">
        <v>23</v>
      </c>
      <c r="B23" s="78"/>
      <c r="C23" s="79"/>
      <c r="D23" s="79"/>
      <c r="E23" s="79"/>
      <c r="F23" s="79"/>
      <c r="G23" s="4"/>
    </row>
    <row r="24" spans="1:13" ht="62.25" customHeight="1" x14ac:dyDescent="0.25">
      <c r="A24" s="80" t="s">
        <v>24</v>
      </c>
      <c r="B24" s="78">
        <v>100</v>
      </c>
      <c r="C24" s="110">
        <f>SUM(C25:C28)</f>
        <v>14694.2</v>
      </c>
      <c r="D24" s="85">
        <f>SUM(D25:D28)</f>
        <v>12983.5</v>
      </c>
      <c r="E24" s="81">
        <f>D24-C24</f>
        <v>-1710.7000000000007</v>
      </c>
      <c r="F24" s="82">
        <f>D24/C24</f>
        <v>0.88357991588517915</v>
      </c>
      <c r="G24" s="4"/>
    </row>
    <row r="25" spans="1:13" ht="18.75" x14ac:dyDescent="0.25">
      <c r="A25" s="83" t="s">
        <v>25</v>
      </c>
      <c r="B25" s="78">
        <v>101</v>
      </c>
      <c r="C25" s="110">
        <f>2139.5+182.6</f>
        <v>2322.1</v>
      </c>
      <c r="D25" s="84">
        <v>1775.9</v>
      </c>
      <c r="E25" s="81">
        <f t="shared" ref="E25:E86" si="0">D25-C25</f>
        <v>-546.19999999999982</v>
      </c>
      <c r="F25" s="82">
        <f t="shared" ref="F25:F76" si="1">D25/C25</f>
        <v>0.7647818784720728</v>
      </c>
      <c r="G25" s="4"/>
    </row>
    <row r="26" spans="1:13" ht="18.75" x14ac:dyDescent="0.25">
      <c r="A26" s="83" t="s">
        <v>26</v>
      </c>
      <c r="B26" s="78">
        <v>102</v>
      </c>
      <c r="C26" s="110"/>
      <c r="D26" s="79"/>
      <c r="E26" s="81">
        <f t="shared" si="0"/>
        <v>0</v>
      </c>
      <c r="F26" s="82">
        <v>0</v>
      </c>
      <c r="G26" s="4"/>
    </row>
    <row r="27" spans="1:13" ht="18.75" x14ac:dyDescent="0.25">
      <c r="A27" s="83" t="s">
        <v>27</v>
      </c>
      <c r="B27" s="78">
        <v>103</v>
      </c>
      <c r="C27" s="110">
        <v>12072.1</v>
      </c>
      <c r="D27" s="86">
        <v>10775</v>
      </c>
      <c r="E27" s="81">
        <f t="shared" si="0"/>
        <v>-1297.1000000000004</v>
      </c>
      <c r="F27" s="82">
        <f t="shared" si="1"/>
        <v>0.89255390528574152</v>
      </c>
      <c r="G27" s="4"/>
    </row>
    <row r="28" spans="1:13" ht="18.75" x14ac:dyDescent="0.25">
      <c r="A28" s="83" t="s">
        <v>28</v>
      </c>
      <c r="B28" s="78">
        <v>104</v>
      </c>
      <c r="C28" s="109">
        <v>300</v>
      </c>
      <c r="D28" s="111">
        <v>432.6</v>
      </c>
      <c r="E28" s="87">
        <f>D28-C28</f>
        <v>132.60000000000002</v>
      </c>
      <c r="F28" s="82">
        <f t="shared" si="1"/>
        <v>1.4420000000000002</v>
      </c>
      <c r="G28" s="4"/>
      <c r="H28" s="2" t="s">
        <v>193</v>
      </c>
    </row>
    <row r="29" spans="1:13" ht="40.5" customHeight="1" x14ac:dyDescent="0.25">
      <c r="A29" s="80" t="s">
        <v>29</v>
      </c>
      <c r="B29" s="78">
        <v>200</v>
      </c>
      <c r="C29" s="109">
        <f>SUM(C30:C53)</f>
        <v>13598.4</v>
      </c>
      <c r="D29" s="86">
        <f>SUM(D30:D53)</f>
        <v>11905.9</v>
      </c>
      <c r="E29" s="81">
        <f t="shared" si="0"/>
        <v>-1692.5</v>
      </c>
      <c r="F29" s="82">
        <f t="shared" si="1"/>
        <v>0.87553682786210141</v>
      </c>
      <c r="G29" s="4"/>
    </row>
    <row r="30" spans="1:13" ht="33.75" customHeight="1" x14ac:dyDescent="0.25">
      <c r="A30" s="80" t="s">
        <v>30</v>
      </c>
      <c r="B30" s="78">
        <v>201</v>
      </c>
      <c r="C30" s="110">
        <v>0</v>
      </c>
      <c r="D30" s="79"/>
      <c r="E30" s="81">
        <f t="shared" si="0"/>
        <v>0</v>
      </c>
      <c r="F30" s="82">
        <v>0</v>
      </c>
      <c r="G30" s="4"/>
    </row>
    <row r="31" spans="1:13" ht="42.75" customHeight="1" x14ac:dyDescent="0.25">
      <c r="A31" s="80" t="s">
        <v>31</v>
      </c>
      <c r="B31" s="78">
        <v>202</v>
      </c>
      <c r="C31" s="109">
        <v>94</v>
      </c>
      <c r="D31" s="84">
        <v>157.19999999999999</v>
      </c>
      <c r="E31" s="81">
        <f t="shared" si="0"/>
        <v>63.199999999999989</v>
      </c>
      <c r="F31" s="114">
        <f t="shared" si="1"/>
        <v>1.6723404255319148</v>
      </c>
      <c r="G31" s="4"/>
    </row>
    <row r="32" spans="1:13" ht="18.75" x14ac:dyDescent="0.25">
      <c r="A32" s="80" t="s">
        <v>32</v>
      </c>
      <c r="B32" s="78">
        <v>203</v>
      </c>
      <c r="C32" s="109">
        <v>649.29999999999995</v>
      </c>
      <c r="D32" s="79">
        <v>411.8</v>
      </c>
      <c r="E32" s="81">
        <f t="shared" si="0"/>
        <v>-237.49999999999994</v>
      </c>
      <c r="F32" s="82">
        <f t="shared" si="1"/>
        <v>0.63422146927460343</v>
      </c>
      <c r="G32" s="140"/>
      <c r="H32" s="141"/>
      <c r="I32" s="141"/>
      <c r="J32" s="141"/>
      <c r="K32" s="141"/>
      <c r="L32" s="141"/>
      <c r="M32" s="141"/>
    </row>
    <row r="33" spans="1:21" ht="18.75" x14ac:dyDescent="0.25">
      <c r="A33" s="80" t="s">
        <v>33</v>
      </c>
      <c r="B33" s="78">
        <v>204</v>
      </c>
      <c r="C33" s="109">
        <v>8147.6</v>
      </c>
      <c r="D33" s="86">
        <f>8559.8+59.3</f>
        <v>8619.0999999999985</v>
      </c>
      <c r="E33" s="81">
        <f t="shared" si="0"/>
        <v>471.49999999999818</v>
      </c>
      <c r="F33" s="82">
        <f t="shared" si="1"/>
        <v>1.0578698021503263</v>
      </c>
      <c r="G33" s="4"/>
    </row>
    <row r="34" spans="1:21" ht="18.75" x14ac:dyDescent="0.25">
      <c r="A34" s="80" t="s">
        <v>34</v>
      </c>
      <c r="B34" s="78">
        <v>205</v>
      </c>
      <c r="C34" s="109">
        <v>1792.5</v>
      </c>
      <c r="D34" s="86">
        <f>1744.7+11.5</f>
        <v>1756.2</v>
      </c>
      <c r="E34" s="87">
        <f t="shared" si="0"/>
        <v>-36.299999999999955</v>
      </c>
      <c r="F34" s="82">
        <f t="shared" si="1"/>
        <v>0.97974895397489548</v>
      </c>
      <c r="G34" s="4"/>
    </row>
    <row r="35" spans="1:21" ht="105" customHeight="1" x14ac:dyDescent="0.25">
      <c r="A35" s="80" t="s">
        <v>35</v>
      </c>
      <c r="B35" s="78">
        <v>206</v>
      </c>
      <c r="C35" s="109">
        <v>94.4</v>
      </c>
      <c r="D35" s="84">
        <v>69.900000000000006</v>
      </c>
      <c r="E35" s="81">
        <f t="shared" si="0"/>
        <v>-24.5</v>
      </c>
      <c r="F35" s="82">
        <f t="shared" si="1"/>
        <v>0.74046610169491522</v>
      </c>
      <c r="G35" s="142"/>
      <c r="H35" s="143"/>
      <c r="I35" s="143"/>
      <c r="J35" s="143"/>
      <c r="K35" s="143"/>
      <c r="L35" s="143"/>
      <c r="M35" s="143"/>
      <c r="N35" s="143"/>
    </row>
    <row r="36" spans="1:21" ht="48.75" customHeight="1" x14ac:dyDescent="0.25">
      <c r="A36" s="80" t="s">
        <v>36</v>
      </c>
      <c r="B36" s="78">
        <v>207</v>
      </c>
      <c r="C36" s="110">
        <v>0</v>
      </c>
      <c r="D36" s="84">
        <v>0</v>
      </c>
      <c r="E36" s="81">
        <f t="shared" si="0"/>
        <v>0</v>
      </c>
      <c r="F36" s="82">
        <v>0</v>
      </c>
      <c r="G36" s="4"/>
    </row>
    <row r="37" spans="1:21" ht="22.5" customHeight="1" x14ac:dyDescent="0.25">
      <c r="A37" s="80" t="s">
        <v>37</v>
      </c>
      <c r="B37" s="78">
        <v>208</v>
      </c>
      <c r="C37" s="109">
        <f>132.2-0.9</f>
        <v>131.29999999999998</v>
      </c>
      <c r="D37" s="79">
        <v>134.19999999999999</v>
      </c>
      <c r="E37" s="81">
        <f t="shared" si="0"/>
        <v>2.9000000000000057</v>
      </c>
      <c r="F37" s="82">
        <f t="shared" si="1"/>
        <v>1.0220868240670222</v>
      </c>
      <c r="G37" s="142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</row>
    <row r="38" spans="1:21" ht="26.25" customHeight="1" x14ac:dyDescent="0.25">
      <c r="A38" s="80" t="s">
        <v>38</v>
      </c>
      <c r="B38" s="78">
        <v>209</v>
      </c>
      <c r="C38" s="110">
        <v>1300</v>
      </c>
      <c r="D38" s="79">
        <v>0</v>
      </c>
      <c r="E38" s="81">
        <f t="shared" si="0"/>
        <v>-1300</v>
      </c>
      <c r="F38" s="82">
        <f t="shared" si="1"/>
        <v>0</v>
      </c>
      <c r="G38" s="142"/>
      <c r="H38" s="143"/>
      <c r="I38" s="143"/>
      <c r="J38" s="143"/>
      <c r="K38" s="143"/>
    </row>
    <row r="39" spans="1:21" ht="18.75" x14ac:dyDescent="0.25">
      <c r="A39" s="80" t="s">
        <v>39</v>
      </c>
      <c r="B39" s="78">
        <v>210</v>
      </c>
      <c r="C39" s="109">
        <v>162.19999999999999</v>
      </c>
      <c r="D39" s="106">
        <v>221.8</v>
      </c>
      <c r="E39" s="81">
        <f t="shared" si="0"/>
        <v>59.600000000000023</v>
      </c>
      <c r="F39" s="114">
        <f t="shared" si="1"/>
        <v>1.3674475955610359</v>
      </c>
      <c r="G39" s="4"/>
    </row>
    <row r="40" spans="1:21" ht="18.75" x14ac:dyDescent="0.25">
      <c r="A40" s="80" t="s">
        <v>40</v>
      </c>
      <c r="B40" s="78">
        <v>211</v>
      </c>
      <c r="C40" s="110">
        <v>0</v>
      </c>
      <c r="D40" s="79">
        <v>0</v>
      </c>
      <c r="E40" s="81">
        <f t="shared" si="0"/>
        <v>0</v>
      </c>
      <c r="F40" s="82">
        <v>0</v>
      </c>
      <c r="G40" s="4"/>
    </row>
    <row r="41" spans="1:21" ht="18.75" x14ac:dyDescent="0.25">
      <c r="A41" s="80" t="s">
        <v>41</v>
      </c>
      <c r="B41" s="78">
        <v>212</v>
      </c>
      <c r="C41" s="110">
        <v>0</v>
      </c>
      <c r="D41" s="79">
        <v>0</v>
      </c>
      <c r="E41" s="81">
        <f t="shared" si="0"/>
        <v>0</v>
      </c>
      <c r="F41" s="82">
        <v>0</v>
      </c>
      <c r="G41" s="4"/>
    </row>
    <row r="42" spans="1:21" ht="37.5" customHeight="1" x14ac:dyDescent="0.25">
      <c r="A42" s="80" t="s">
        <v>42</v>
      </c>
      <c r="B42" s="78">
        <v>213</v>
      </c>
      <c r="C42" s="110">
        <v>100.1</v>
      </c>
      <c r="D42" s="79">
        <v>16.100000000000001</v>
      </c>
      <c r="E42" s="81">
        <f t="shared" si="0"/>
        <v>-84</v>
      </c>
      <c r="F42" s="82">
        <f t="shared" si="1"/>
        <v>0.16083916083916086</v>
      </c>
      <c r="G42" s="57"/>
      <c r="H42" s="127" t="s">
        <v>189</v>
      </c>
      <c r="I42" s="127"/>
      <c r="J42" s="127"/>
      <c r="K42" s="127"/>
    </row>
    <row r="43" spans="1:21" ht="37.5" customHeight="1" x14ac:dyDescent="0.25">
      <c r="A43" s="80" t="s">
        <v>43</v>
      </c>
      <c r="B43" s="78">
        <v>214</v>
      </c>
      <c r="C43" s="109">
        <f>750+182.6</f>
        <v>932.6</v>
      </c>
      <c r="D43" s="84">
        <v>374.2</v>
      </c>
      <c r="E43" s="81">
        <f t="shared" si="0"/>
        <v>-558.40000000000009</v>
      </c>
      <c r="F43" s="82">
        <f t="shared" si="1"/>
        <v>0.40124383444134676</v>
      </c>
      <c r="G43" s="126"/>
      <c r="H43" s="127"/>
      <c r="I43" s="127"/>
      <c r="J43" s="127"/>
      <c r="K43" s="127"/>
      <c r="L43" s="127"/>
    </row>
    <row r="44" spans="1:21" ht="18.75" x14ac:dyDescent="0.25">
      <c r="A44" s="80" t="s">
        <v>44</v>
      </c>
      <c r="B44" s="78">
        <v>215</v>
      </c>
      <c r="C44" s="110">
        <v>106.4</v>
      </c>
      <c r="D44" s="113">
        <v>64.599999999999994</v>
      </c>
      <c r="E44" s="81">
        <f t="shared" si="0"/>
        <v>-41.800000000000011</v>
      </c>
      <c r="F44" s="82">
        <f t="shared" si="1"/>
        <v>0.6071428571428571</v>
      </c>
    </row>
    <row r="45" spans="1:21" ht="18.75" x14ac:dyDescent="0.25">
      <c r="A45" s="80" t="s">
        <v>45</v>
      </c>
      <c r="B45" s="78">
        <v>216</v>
      </c>
      <c r="C45" s="110">
        <v>58</v>
      </c>
      <c r="D45" s="84">
        <v>63.1</v>
      </c>
      <c r="E45" s="81">
        <f t="shared" si="0"/>
        <v>5.1000000000000014</v>
      </c>
      <c r="F45" s="114">
        <f t="shared" si="1"/>
        <v>1.0879310344827586</v>
      </c>
      <c r="G45" s="57" t="s">
        <v>195</v>
      </c>
    </row>
    <row r="46" spans="1:21" ht="18.75" x14ac:dyDescent="0.25">
      <c r="A46" s="80" t="s">
        <v>46</v>
      </c>
      <c r="B46" s="78">
        <v>217</v>
      </c>
      <c r="C46" s="109">
        <v>0</v>
      </c>
      <c r="D46" s="79">
        <v>0</v>
      </c>
      <c r="E46" s="81">
        <f t="shared" si="0"/>
        <v>0</v>
      </c>
      <c r="F46" s="82">
        <v>0</v>
      </c>
    </row>
    <row r="47" spans="1:21" ht="75.75" customHeight="1" x14ac:dyDescent="0.25">
      <c r="A47" s="80" t="s">
        <v>47</v>
      </c>
      <c r="B47" s="78">
        <v>218</v>
      </c>
      <c r="C47" s="109">
        <v>0.4</v>
      </c>
      <c r="D47" s="79">
        <v>0</v>
      </c>
      <c r="E47" s="81">
        <f>D47-C47</f>
        <v>-0.4</v>
      </c>
      <c r="F47" s="82">
        <f>D47/C47</f>
        <v>0</v>
      </c>
    </row>
    <row r="48" spans="1:21" ht="18.75" x14ac:dyDescent="0.25">
      <c r="A48" s="80" t="s">
        <v>48</v>
      </c>
      <c r="B48" s="78">
        <v>219</v>
      </c>
      <c r="C48" s="109">
        <v>0</v>
      </c>
      <c r="D48" s="79">
        <v>0</v>
      </c>
      <c r="E48" s="81">
        <f t="shared" si="0"/>
        <v>0</v>
      </c>
      <c r="F48" s="82">
        <v>0</v>
      </c>
    </row>
    <row r="49" spans="1:16" ht="18.75" x14ac:dyDescent="0.25">
      <c r="A49" s="80" t="s">
        <v>49</v>
      </c>
      <c r="B49" s="78">
        <v>220</v>
      </c>
      <c r="C49" s="109">
        <v>1.6</v>
      </c>
      <c r="D49" s="106">
        <v>1.4</v>
      </c>
      <c r="E49" s="81">
        <f t="shared" si="0"/>
        <v>-0.20000000000000018</v>
      </c>
      <c r="F49" s="82">
        <f t="shared" si="1"/>
        <v>0.87499999999999989</v>
      </c>
    </row>
    <row r="50" spans="1:16" ht="18.75" x14ac:dyDescent="0.25">
      <c r="A50" s="80" t="s">
        <v>50</v>
      </c>
      <c r="B50" s="78">
        <v>221</v>
      </c>
      <c r="C50" s="109">
        <v>28</v>
      </c>
      <c r="D50" s="79">
        <v>16.3</v>
      </c>
      <c r="E50" s="81">
        <f t="shared" si="0"/>
        <v>-11.7</v>
      </c>
      <c r="F50" s="82">
        <f t="shared" si="1"/>
        <v>0.58214285714285718</v>
      </c>
    </row>
    <row r="51" spans="1:16" ht="37.5" customHeight="1" x14ac:dyDescent="0.25">
      <c r="A51" s="80" t="s">
        <v>51</v>
      </c>
      <c r="B51" s="78">
        <v>222</v>
      </c>
      <c r="C51" s="109">
        <v>0</v>
      </c>
      <c r="D51" s="79">
        <v>0</v>
      </c>
      <c r="E51" s="81">
        <f t="shared" si="0"/>
        <v>0</v>
      </c>
      <c r="F51" s="82">
        <v>0</v>
      </c>
    </row>
    <row r="52" spans="1:16" ht="39.75" customHeight="1" x14ac:dyDescent="0.25">
      <c r="A52" s="80" t="s">
        <v>52</v>
      </c>
      <c r="B52" s="78">
        <v>223</v>
      </c>
      <c r="C52" s="109">
        <v>0</v>
      </c>
      <c r="D52" s="79">
        <v>0</v>
      </c>
      <c r="E52" s="81">
        <f t="shared" si="0"/>
        <v>0</v>
      </c>
      <c r="F52" s="82">
        <v>0</v>
      </c>
    </row>
    <row r="53" spans="1:16" ht="18.600000000000001" customHeight="1" x14ac:dyDescent="0.25">
      <c r="A53" s="80" t="s">
        <v>53</v>
      </c>
      <c r="B53" s="78">
        <v>224</v>
      </c>
      <c r="C53" s="109">
        <v>0</v>
      </c>
      <c r="D53" s="79">
        <v>0</v>
      </c>
      <c r="E53" s="81">
        <f>D53-C53</f>
        <v>0</v>
      </c>
      <c r="F53" s="82">
        <v>0</v>
      </c>
      <c r="G53" s="126"/>
      <c r="H53" s="127"/>
      <c r="I53" s="127"/>
      <c r="J53" s="127"/>
      <c r="K53" s="127"/>
    </row>
    <row r="54" spans="1:16" ht="26.25" customHeight="1" x14ac:dyDescent="0.25">
      <c r="A54" s="80" t="s">
        <v>54</v>
      </c>
      <c r="B54" s="78">
        <v>300</v>
      </c>
      <c r="C54" s="109">
        <f>SUM(C55:C76)</f>
        <v>1095.8</v>
      </c>
      <c r="D54" s="86">
        <f>SUM(D55:D76)</f>
        <v>1207.7000000000003</v>
      </c>
      <c r="E54" s="87">
        <f t="shared" si="0"/>
        <v>111.90000000000032</v>
      </c>
      <c r="F54" s="82">
        <f t="shared" si="1"/>
        <v>1.1021171746669103</v>
      </c>
    </row>
    <row r="55" spans="1:16" ht="48" customHeight="1" x14ac:dyDescent="0.25">
      <c r="A55" s="80" t="s">
        <v>55</v>
      </c>
      <c r="B55" s="78">
        <v>301</v>
      </c>
      <c r="C55" s="109">
        <v>15.9</v>
      </c>
      <c r="D55" s="106">
        <v>7</v>
      </c>
      <c r="E55" s="81">
        <f t="shared" si="0"/>
        <v>-8.9</v>
      </c>
      <c r="F55" s="82">
        <f t="shared" si="1"/>
        <v>0.44025157232704404</v>
      </c>
    </row>
    <row r="56" spans="1:16" ht="40.5" customHeight="1" x14ac:dyDescent="0.25">
      <c r="A56" s="80" t="s">
        <v>56</v>
      </c>
      <c r="B56" s="78">
        <v>302</v>
      </c>
      <c r="C56" s="109">
        <v>0</v>
      </c>
      <c r="D56" s="79">
        <v>0</v>
      </c>
      <c r="E56" s="81">
        <f t="shared" si="0"/>
        <v>0</v>
      </c>
      <c r="F56" s="82">
        <v>0</v>
      </c>
    </row>
    <row r="57" spans="1:16" ht="18.75" x14ac:dyDescent="0.25">
      <c r="A57" s="80" t="s">
        <v>57</v>
      </c>
      <c r="B57" s="78">
        <v>303</v>
      </c>
      <c r="C57" s="109">
        <v>0</v>
      </c>
      <c r="D57" s="79">
        <v>0</v>
      </c>
      <c r="E57" s="81">
        <f t="shared" si="0"/>
        <v>0</v>
      </c>
      <c r="F57" s="82">
        <v>0</v>
      </c>
    </row>
    <row r="58" spans="1:16" ht="18.75" x14ac:dyDescent="0.25">
      <c r="A58" s="80" t="s">
        <v>58</v>
      </c>
      <c r="B58" s="78">
        <v>304</v>
      </c>
      <c r="C58" s="109">
        <v>6.5</v>
      </c>
      <c r="D58" s="79">
        <v>4.4000000000000004</v>
      </c>
      <c r="E58" s="81">
        <f t="shared" si="0"/>
        <v>-2.0999999999999996</v>
      </c>
      <c r="F58" s="82">
        <f t="shared" si="1"/>
        <v>0.67692307692307696</v>
      </c>
      <c r="G58" s="126"/>
      <c r="H58" s="127"/>
      <c r="I58" s="127"/>
      <c r="J58" s="127"/>
      <c r="K58" s="127"/>
      <c r="L58" s="127"/>
    </row>
    <row r="59" spans="1:16" ht="18.75" x14ac:dyDescent="0.25">
      <c r="A59" s="80" t="s">
        <v>59</v>
      </c>
      <c r="B59" s="78">
        <v>305</v>
      </c>
      <c r="C59" s="109">
        <v>0</v>
      </c>
      <c r="D59" s="79">
        <v>0</v>
      </c>
      <c r="E59" s="81">
        <f t="shared" si="0"/>
        <v>0</v>
      </c>
      <c r="F59" s="82">
        <v>0</v>
      </c>
    </row>
    <row r="60" spans="1:16" ht="18.75" x14ac:dyDescent="0.25">
      <c r="A60" s="80" t="s">
        <v>60</v>
      </c>
      <c r="B60" s="78">
        <v>306</v>
      </c>
      <c r="C60" s="109">
        <v>0</v>
      </c>
      <c r="D60" s="79">
        <v>0</v>
      </c>
      <c r="E60" s="81">
        <f t="shared" si="0"/>
        <v>0</v>
      </c>
      <c r="F60" s="82">
        <v>0</v>
      </c>
    </row>
    <row r="61" spans="1:16" ht="18.75" x14ac:dyDescent="0.25">
      <c r="A61" s="80" t="s">
        <v>61</v>
      </c>
      <c r="B61" s="78">
        <v>307</v>
      </c>
      <c r="C61" s="109">
        <v>8.1</v>
      </c>
      <c r="D61" s="79">
        <v>9.6999999999999993</v>
      </c>
      <c r="E61" s="81">
        <f t="shared" si="0"/>
        <v>1.5999999999999996</v>
      </c>
      <c r="F61" s="114">
        <f t="shared" si="1"/>
        <v>1.1975308641975309</v>
      </c>
      <c r="G61" s="126"/>
      <c r="H61" s="127"/>
      <c r="I61" s="127"/>
      <c r="J61" s="127"/>
      <c r="K61" s="127"/>
      <c r="L61" s="127"/>
      <c r="M61" s="127"/>
      <c r="N61" s="127"/>
      <c r="O61" s="127"/>
      <c r="P61" s="127"/>
    </row>
    <row r="62" spans="1:16" ht="18.75" x14ac:dyDescent="0.25">
      <c r="A62" s="80" t="s">
        <v>62</v>
      </c>
      <c r="B62" s="78">
        <v>308</v>
      </c>
      <c r="C62" s="109">
        <v>832.4</v>
      </c>
      <c r="D62" s="113">
        <f>1019.8+20.9+0.2-59.3</f>
        <v>981.60000000000014</v>
      </c>
      <c r="E62" s="119">
        <f t="shared" si="0"/>
        <v>149.20000000000016</v>
      </c>
      <c r="F62" s="114">
        <f t="shared" si="1"/>
        <v>1.1792407496395965</v>
      </c>
      <c r="G62" s="115" t="s">
        <v>196</v>
      </c>
      <c r="H62" s="116"/>
      <c r="I62" s="116"/>
      <c r="J62" s="116"/>
      <c r="K62" s="116"/>
      <c r="L62" s="116"/>
      <c r="M62" s="116"/>
      <c r="N62" s="116"/>
    </row>
    <row r="63" spans="1:16" ht="18.75" x14ac:dyDescent="0.25">
      <c r="A63" s="80" t="s">
        <v>63</v>
      </c>
      <c r="B63" s="78">
        <v>309</v>
      </c>
      <c r="C63" s="109">
        <v>183.1</v>
      </c>
      <c r="D63" s="111">
        <f>183.6+3.9+0.1-11.5</f>
        <v>176.1</v>
      </c>
      <c r="E63" s="120">
        <f t="shared" si="0"/>
        <v>-7</v>
      </c>
      <c r="F63" s="82">
        <f t="shared" si="1"/>
        <v>0.96176952484980882</v>
      </c>
    </row>
    <row r="64" spans="1:16" ht="37.5" customHeight="1" x14ac:dyDescent="0.25">
      <c r="A64" s="80" t="s">
        <v>64</v>
      </c>
      <c r="B64" s="78">
        <v>310</v>
      </c>
      <c r="C64" s="109">
        <v>0</v>
      </c>
      <c r="D64" s="79">
        <v>0</v>
      </c>
      <c r="E64" s="81">
        <f t="shared" si="0"/>
        <v>0</v>
      </c>
      <c r="F64" s="82">
        <v>0</v>
      </c>
    </row>
    <row r="65" spans="1:21" ht="51" customHeight="1" x14ac:dyDescent="0.25">
      <c r="A65" s="80" t="s">
        <v>65</v>
      </c>
      <c r="B65" s="78">
        <v>311</v>
      </c>
      <c r="C65" s="109">
        <v>0</v>
      </c>
      <c r="D65" s="79">
        <v>0</v>
      </c>
      <c r="E65" s="81">
        <f t="shared" si="0"/>
        <v>0</v>
      </c>
      <c r="F65" s="82">
        <v>0</v>
      </c>
    </row>
    <row r="66" spans="1:21" ht="56.25" x14ac:dyDescent="0.25">
      <c r="A66" s="80" t="s">
        <v>170</v>
      </c>
      <c r="B66" s="78">
        <v>312</v>
      </c>
      <c r="C66" s="109">
        <v>0</v>
      </c>
      <c r="D66" s="79">
        <v>0</v>
      </c>
      <c r="E66" s="81">
        <f t="shared" si="0"/>
        <v>0</v>
      </c>
      <c r="F66" s="82">
        <v>0</v>
      </c>
    </row>
    <row r="67" spans="1:21" ht="34.15" customHeight="1" x14ac:dyDescent="0.25">
      <c r="A67" s="80" t="s">
        <v>66</v>
      </c>
      <c r="B67" s="78">
        <v>313</v>
      </c>
      <c r="C67" s="109">
        <v>0</v>
      </c>
      <c r="D67" s="79">
        <v>0</v>
      </c>
      <c r="E67" s="81">
        <f t="shared" si="0"/>
        <v>0</v>
      </c>
      <c r="F67" s="82">
        <v>0</v>
      </c>
    </row>
    <row r="68" spans="1:21" ht="18.75" x14ac:dyDescent="0.25">
      <c r="A68" s="80" t="s">
        <v>67</v>
      </c>
      <c r="B68" s="78">
        <v>314</v>
      </c>
      <c r="C68" s="109">
        <v>0</v>
      </c>
      <c r="D68" s="79">
        <v>0</v>
      </c>
      <c r="E68" s="81">
        <f t="shared" si="0"/>
        <v>0</v>
      </c>
      <c r="F68" s="82">
        <v>0</v>
      </c>
    </row>
    <row r="69" spans="1:21" ht="15" customHeight="1" x14ac:dyDescent="0.25">
      <c r="A69" s="80" t="s">
        <v>68</v>
      </c>
      <c r="B69" s="78">
        <v>315</v>
      </c>
      <c r="C69" s="109">
        <v>0</v>
      </c>
      <c r="D69" s="79">
        <v>0</v>
      </c>
      <c r="E69" s="81">
        <f t="shared" si="0"/>
        <v>0</v>
      </c>
      <c r="F69" s="82">
        <v>0</v>
      </c>
    </row>
    <row r="70" spans="1:21" ht="18.75" x14ac:dyDescent="0.25">
      <c r="A70" s="80" t="s">
        <v>69</v>
      </c>
      <c r="B70" s="78">
        <v>316</v>
      </c>
      <c r="C70" s="109">
        <v>0</v>
      </c>
      <c r="D70" s="79">
        <v>0</v>
      </c>
      <c r="E70" s="81">
        <f t="shared" si="0"/>
        <v>0</v>
      </c>
      <c r="F70" s="82">
        <v>0</v>
      </c>
    </row>
    <row r="71" spans="1:21" ht="18.75" x14ac:dyDescent="0.25">
      <c r="A71" s="80" t="s">
        <v>70</v>
      </c>
      <c r="B71" s="78">
        <v>317</v>
      </c>
      <c r="C71" s="109">
        <v>0</v>
      </c>
      <c r="D71" s="79">
        <v>0</v>
      </c>
      <c r="E71" s="81">
        <f t="shared" si="0"/>
        <v>0</v>
      </c>
      <c r="F71" s="82">
        <v>0</v>
      </c>
    </row>
    <row r="72" spans="1:21" ht="36.75" customHeight="1" x14ac:dyDescent="0.25">
      <c r="A72" s="80" t="s">
        <v>71</v>
      </c>
      <c r="B72" s="78">
        <v>318</v>
      </c>
      <c r="C72" s="109">
        <v>34.1</v>
      </c>
      <c r="D72" s="84">
        <v>0</v>
      </c>
      <c r="E72" s="81">
        <f t="shared" si="0"/>
        <v>-34.1</v>
      </c>
      <c r="F72" s="82">
        <f t="shared" si="1"/>
        <v>0</v>
      </c>
      <c r="G72" s="126"/>
      <c r="H72" s="127"/>
      <c r="I72" s="127"/>
      <c r="J72" s="127"/>
      <c r="K72" s="127"/>
      <c r="L72" s="127"/>
      <c r="M72" s="127"/>
      <c r="N72" s="127"/>
      <c r="O72" s="127"/>
    </row>
    <row r="73" spans="1:21" ht="40.5" customHeight="1" x14ac:dyDescent="0.25">
      <c r="A73" s="80" t="s">
        <v>72</v>
      </c>
      <c r="B73" s="78">
        <v>319</v>
      </c>
      <c r="C73" s="109">
        <v>0</v>
      </c>
      <c r="D73" s="79">
        <v>0</v>
      </c>
      <c r="E73" s="81">
        <f t="shared" si="0"/>
        <v>0</v>
      </c>
      <c r="F73" s="82">
        <v>0</v>
      </c>
    </row>
    <row r="74" spans="1:21" ht="84.75" customHeight="1" x14ac:dyDescent="0.25">
      <c r="A74" s="80" t="s">
        <v>73</v>
      </c>
      <c r="B74" s="78">
        <v>320</v>
      </c>
      <c r="C74" s="109">
        <v>0</v>
      </c>
      <c r="D74" s="79">
        <v>0</v>
      </c>
      <c r="E74" s="81">
        <f t="shared" si="0"/>
        <v>0</v>
      </c>
      <c r="F74" s="82">
        <v>0</v>
      </c>
    </row>
    <row r="75" spans="1:21" ht="38.25" customHeight="1" x14ac:dyDescent="0.25">
      <c r="A75" s="80" t="s">
        <v>74</v>
      </c>
      <c r="B75" s="78">
        <v>321</v>
      </c>
      <c r="C75" s="111">
        <v>0</v>
      </c>
      <c r="D75" s="79">
        <v>0</v>
      </c>
      <c r="E75" s="81">
        <f t="shared" si="0"/>
        <v>0</v>
      </c>
      <c r="F75" s="82">
        <v>0</v>
      </c>
    </row>
    <row r="76" spans="1:21" ht="40.5" customHeight="1" x14ac:dyDescent="0.25">
      <c r="A76" s="80" t="s">
        <v>75</v>
      </c>
      <c r="B76" s="78">
        <v>322</v>
      </c>
      <c r="C76" s="109">
        <v>15.7</v>
      </c>
      <c r="D76" s="79">
        <v>28.9</v>
      </c>
      <c r="E76" s="81">
        <f t="shared" si="0"/>
        <v>13.2</v>
      </c>
      <c r="F76" s="114">
        <f t="shared" si="1"/>
        <v>1.8407643312101911</v>
      </c>
      <c r="G76" s="115" t="s">
        <v>194</v>
      </c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</row>
    <row r="77" spans="1:21" ht="18.75" x14ac:dyDescent="0.25">
      <c r="A77" s="80" t="s">
        <v>76</v>
      </c>
      <c r="B77" s="78">
        <v>400</v>
      </c>
      <c r="C77" s="112">
        <f>SUM(C78:C86)</f>
        <v>0</v>
      </c>
      <c r="D77" s="88">
        <f>SUM(D78:D86)</f>
        <v>0</v>
      </c>
      <c r="E77" s="89">
        <f t="shared" si="0"/>
        <v>0</v>
      </c>
      <c r="F77" s="82">
        <v>0</v>
      </c>
    </row>
    <row r="78" spans="1:21" ht="18.75" x14ac:dyDescent="0.25">
      <c r="A78" s="80" t="s">
        <v>77</v>
      </c>
      <c r="B78" s="78">
        <v>401</v>
      </c>
      <c r="C78" s="112">
        <v>0</v>
      </c>
      <c r="D78" s="88">
        <v>0</v>
      </c>
      <c r="E78" s="89">
        <f t="shared" si="0"/>
        <v>0</v>
      </c>
      <c r="F78" s="82">
        <v>0</v>
      </c>
    </row>
    <row r="79" spans="1:21" ht="18.75" x14ac:dyDescent="0.25">
      <c r="A79" s="80" t="s">
        <v>78</v>
      </c>
      <c r="B79" s="78">
        <v>402</v>
      </c>
      <c r="C79" s="112">
        <v>0</v>
      </c>
      <c r="D79" s="88">
        <v>0</v>
      </c>
      <c r="E79" s="89">
        <f t="shared" si="0"/>
        <v>0</v>
      </c>
      <c r="F79" s="82">
        <v>0</v>
      </c>
    </row>
    <row r="80" spans="1:21" ht="18.75" x14ac:dyDescent="0.25">
      <c r="A80" s="80" t="s">
        <v>62</v>
      </c>
      <c r="B80" s="78">
        <v>403</v>
      </c>
      <c r="C80" s="112">
        <v>0</v>
      </c>
      <c r="D80" s="88">
        <v>0</v>
      </c>
      <c r="E80" s="89">
        <f t="shared" si="0"/>
        <v>0</v>
      </c>
      <c r="F80" s="82">
        <v>0</v>
      </c>
    </row>
    <row r="81" spans="1:20" ht="18.75" x14ac:dyDescent="0.25">
      <c r="A81" s="80" t="s">
        <v>63</v>
      </c>
      <c r="B81" s="78">
        <v>404</v>
      </c>
      <c r="C81" s="112">
        <v>0</v>
      </c>
      <c r="D81" s="88">
        <v>0</v>
      </c>
      <c r="E81" s="89">
        <f t="shared" si="0"/>
        <v>0</v>
      </c>
      <c r="F81" s="82">
        <v>0</v>
      </c>
    </row>
    <row r="82" spans="1:20" ht="29.45" customHeight="1" x14ac:dyDescent="0.25">
      <c r="A82" s="80" t="s">
        <v>79</v>
      </c>
      <c r="B82" s="78">
        <v>405</v>
      </c>
      <c r="C82" s="112">
        <v>0</v>
      </c>
      <c r="D82" s="88">
        <v>0</v>
      </c>
      <c r="E82" s="89">
        <f t="shared" si="0"/>
        <v>0</v>
      </c>
      <c r="F82" s="82">
        <v>0</v>
      </c>
    </row>
    <row r="83" spans="1:20" ht="18.75" x14ac:dyDescent="0.25">
      <c r="A83" s="80" t="s">
        <v>80</v>
      </c>
      <c r="B83" s="78">
        <v>406</v>
      </c>
      <c r="C83" s="112">
        <v>0</v>
      </c>
      <c r="D83" s="88">
        <v>0</v>
      </c>
      <c r="E83" s="89">
        <f t="shared" si="0"/>
        <v>0</v>
      </c>
      <c r="F83" s="82">
        <v>0</v>
      </c>
    </row>
    <row r="84" spans="1:20" ht="37.5" x14ac:dyDescent="0.25">
      <c r="A84" s="80" t="s">
        <v>81</v>
      </c>
      <c r="B84" s="78">
        <v>407</v>
      </c>
      <c r="C84" s="112">
        <v>0</v>
      </c>
      <c r="D84" s="88">
        <v>0</v>
      </c>
      <c r="E84" s="89">
        <f t="shared" si="0"/>
        <v>0</v>
      </c>
      <c r="F84" s="82">
        <v>0</v>
      </c>
    </row>
    <row r="85" spans="1:20" ht="15" customHeight="1" x14ac:dyDescent="0.25">
      <c r="A85" s="80" t="s">
        <v>82</v>
      </c>
      <c r="B85" s="78">
        <v>408</v>
      </c>
      <c r="C85" s="112">
        <v>0</v>
      </c>
      <c r="D85" s="88">
        <v>0</v>
      </c>
      <c r="E85" s="89">
        <f t="shared" si="0"/>
        <v>0</v>
      </c>
      <c r="F85" s="82">
        <v>0</v>
      </c>
    </row>
    <row r="86" spans="1:20" ht="15" customHeight="1" x14ac:dyDescent="0.25">
      <c r="A86" s="80" t="s">
        <v>83</v>
      </c>
      <c r="B86" s="78">
        <v>409</v>
      </c>
      <c r="C86" s="112">
        <v>0</v>
      </c>
      <c r="D86" s="88">
        <v>0</v>
      </c>
      <c r="E86" s="89">
        <f t="shared" si="0"/>
        <v>0</v>
      </c>
      <c r="F86" s="82">
        <v>0</v>
      </c>
    </row>
    <row r="87" spans="1:20" ht="56.25" x14ac:dyDescent="0.25">
      <c r="A87" s="80" t="s">
        <v>185</v>
      </c>
      <c r="B87" s="76">
        <v>500</v>
      </c>
      <c r="C87" s="112">
        <v>0</v>
      </c>
      <c r="D87" s="86">
        <v>0</v>
      </c>
      <c r="E87" s="87">
        <f t="shared" ref="E87:E100" si="2">D87-C87</f>
        <v>0</v>
      </c>
      <c r="F87" s="82">
        <v>0</v>
      </c>
    </row>
    <row r="88" spans="1:20" ht="24.75" customHeight="1" x14ac:dyDescent="0.3">
      <c r="A88" s="80" t="s">
        <v>37</v>
      </c>
      <c r="B88" s="76">
        <v>600</v>
      </c>
      <c r="C88" s="109">
        <v>0</v>
      </c>
      <c r="D88" s="84">
        <v>0</v>
      </c>
      <c r="E88" s="81">
        <f t="shared" si="2"/>
        <v>0</v>
      </c>
      <c r="F88" s="82">
        <v>0</v>
      </c>
      <c r="G88" s="124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</row>
    <row r="89" spans="1:20" ht="18.75" x14ac:dyDescent="0.25">
      <c r="A89" s="77" t="s">
        <v>84</v>
      </c>
      <c r="B89" s="78">
        <v>700</v>
      </c>
      <c r="C89" s="86">
        <f>SUM(C24)</f>
        <v>14694.2</v>
      </c>
      <c r="D89" s="86">
        <f>D24+D87</f>
        <v>12983.5</v>
      </c>
      <c r="E89" s="81">
        <f t="shared" si="2"/>
        <v>-1710.7000000000007</v>
      </c>
      <c r="F89" s="82">
        <f t="shared" ref="F89:F100" si="3">D89/C89</f>
        <v>0.88357991588517915</v>
      </c>
    </row>
    <row r="90" spans="1:20" ht="18.75" x14ac:dyDescent="0.25">
      <c r="A90" s="77" t="s">
        <v>85</v>
      </c>
      <c r="B90" s="78">
        <v>800</v>
      </c>
      <c r="C90" s="86">
        <f>C100</f>
        <v>14694.2</v>
      </c>
      <c r="D90" s="86">
        <f>D100</f>
        <v>13113.599999999997</v>
      </c>
      <c r="E90" s="87">
        <f t="shared" si="2"/>
        <v>-1580.600000000004</v>
      </c>
      <c r="F90" s="82">
        <f t="shared" si="3"/>
        <v>0.89243374937049968</v>
      </c>
    </row>
    <row r="91" spans="1:20" ht="18.75" x14ac:dyDescent="0.25">
      <c r="A91" s="77" t="s">
        <v>86</v>
      </c>
      <c r="B91" s="90">
        <v>900</v>
      </c>
      <c r="C91" s="86">
        <f>C89-C90</f>
        <v>0</v>
      </c>
      <c r="D91" s="86">
        <f>D89-D90</f>
        <v>-130.09999999999673</v>
      </c>
      <c r="E91" s="87">
        <f t="shared" si="2"/>
        <v>-130.09999999999673</v>
      </c>
      <c r="F91" s="82">
        <v>0</v>
      </c>
    </row>
    <row r="92" spans="1:20" ht="18.75" x14ac:dyDescent="0.25">
      <c r="A92" s="77" t="s">
        <v>87</v>
      </c>
      <c r="B92" s="91"/>
      <c r="C92" s="92"/>
      <c r="D92" s="77"/>
      <c r="E92" s="81">
        <f t="shared" si="2"/>
        <v>0</v>
      </c>
      <c r="F92" s="82">
        <v>0</v>
      </c>
    </row>
    <row r="93" spans="1:20" ht="37.5" x14ac:dyDescent="0.25">
      <c r="A93" s="80" t="s">
        <v>186</v>
      </c>
      <c r="B93" s="78">
        <v>1000</v>
      </c>
      <c r="C93" s="86">
        <f>C35+C42+C43+C55+C95+C31</f>
        <v>3376.5</v>
      </c>
      <c r="D93" s="86">
        <f>D35+D42+D43+D55+D95+D31</f>
        <v>1274.3</v>
      </c>
      <c r="E93" s="81">
        <f t="shared" si="2"/>
        <v>-2102.1999999999998</v>
      </c>
      <c r="F93" s="82">
        <f t="shared" si="3"/>
        <v>0.37740263586554124</v>
      </c>
      <c r="G93" s="4"/>
    </row>
    <row r="94" spans="1:20" ht="33.75" customHeight="1" x14ac:dyDescent="0.25">
      <c r="A94" s="80" t="s">
        <v>88</v>
      </c>
      <c r="B94" s="78">
        <v>1001</v>
      </c>
      <c r="C94" s="86">
        <v>0</v>
      </c>
      <c r="D94" s="86">
        <v>0</v>
      </c>
      <c r="E94" s="87">
        <f t="shared" si="2"/>
        <v>0</v>
      </c>
      <c r="F94" s="82">
        <v>0</v>
      </c>
      <c r="G94" s="4"/>
    </row>
    <row r="95" spans="1:20" ht="37.5" x14ac:dyDescent="0.25">
      <c r="A95" s="80" t="s">
        <v>187</v>
      </c>
      <c r="B95" s="78">
        <v>1002</v>
      </c>
      <c r="C95" s="86">
        <f>C32+C38+C39+C40+C41+C50</f>
        <v>2139.5</v>
      </c>
      <c r="D95" s="86">
        <f>D32+D38+D39+D40+D41+D50</f>
        <v>649.9</v>
      </c>
      <c r="E95" s="81">
        <f t="shared" si="2"/>
        <v>-1489.6</v>
      </c>
      <c r="F95" s="82">
        <f t="shared" si="3"/>
        <v>0.30376256134610891</v>
      </c>
      <c r="G95" s="4"/>
    </row>
    <row r="96" spans="1:20" ht="18.75" x14ac:dyDescent="0.25">
      <c r="A96" s="80" t="s">
        <v>33</v>
      </c>
      <c r="B96" s="78">
        <v>1100</v>
      </c>
      <c r="C96" s="86">
        <f>C33+C62+C80</f>
        <v>8980</v>
      </c>
      <c r="D96" s="86">
        <f>D33+D62+D80</f>
        <v>9600.6999999999989</v>
      </c>
      <c r="E96" s="81">
        <f t="shared" si="2"/>
        <v>620.69999999999891</v>
      </c>
      <c r="F96" s="82">
        <f t="shared" si="3"/>
        <v>1.0691202672605788</v>
      </c>
      <c r="G96" s="4"/>
    </row>
    <row r="97" spans="1:9" ht="18.75" x14ac:dyDescent="0.25">
      <c r="A97" s="80" t="s">
        <v>34</v>
      </c>
      <c r="B97" s="78">
        <v>1200</v>
      </c>
      <c r="C97" s="86">
        <f>C34+C63+C81</f>
        <v>1975.6</v>
      </c>
      <c r="D97" s="86">
        <f>D34+D63+D81</f>
        <v>1932.3</v>
      </c>
      <c r="E97" s="87">
        <f t="shared" si="2"/>
        <v>-43.299999999999955</v>
      </c>
      <c r="F97" s="82">
        <f t="shared" si="3"/>
        <v>0.97808260781534728</v>
      </c>
    </row>
    <row r="98" spans="1:9" ht="18.75" x14ac:dyDescent="0.25">
      <c r="A98" s="80" t="s">
        <v>89</v>
      </c>
      <c r="B98" s="78">
        <v>1300</v>
      </c>
      <c r="C98" s="86">
        <f>C82+C64+C36</f>
        <v>0</v>
      </c>
      <c r="D98" s="79">
        <f>D82+D64+D36</f>
        <v>0</v>
      </c>
      <c r="E98" s="81">
        <f t="shared" si="2"/>
        <v>0</v>
      </c>
      <c r="F98" s="82">
        <v>0</v>
      </c>
    </row>
    <row r="99" spans="1:9" ht="18.75" x14ac:dyDescent="0.25">
      <c r="A99" s="80" t="s">
        <v>90</v>
      </c>
      <c r="B99" s="78">
        <v>1400</v>
      </c>
      <c r="C99" s="86">
        <f>C36+C37+C44+C45+C46+C47+C48+C49+C51+C52+C53+C56+C57+C58+C59+C60+C61+C64+C65+C66+C67+C68+C69+C70+C71+C72+C73+C74+C77+C76+C88</f>
        <v>362.1</v>
      </c>
      <c r="D99" s="86">
        <f>D36+D37+D44+D45+D46+D47+D48+D49+D51+D52+D53+D56+D57+D58+D59+D60+D61+D64+D65+D66+D67+D68+D69+D70+D71+D72+D73+D74+D77+D76+D88</f>
        <v>306.2999999999999</v>
      </c>
      <c r="E99" s="81">
        <f t="shared" si="2"/>
        <v>-55.800000000000125</v>
      </c>
      <c r="F99" s="82">
        <f t="shared" si="3"/>
        <v>0.84589892294946112</v>
      </c>
    </row>
    <row r="100" spans="1:9" ht="18.75" x14ac:dyDescent="0.25">
      <c r="A100" s="77" t="s">
        <v>91</v>
      </c>
      <c r="B100" s="90">
        <v>1500</v>
      </c>
      <c r="C100" s="86">
        <f>SUM(C96:C99,C93)</f>
        <v>14694.2</v>
      </c>
      <c r="D100" s="86">
        <f>SUM(D96:D99,D93)</f>
        <v>13113.599999999997</v>
      </c>
      <c r="E100" s="87">
        <f t="shared" si="2"/>
        <v>-1580.600000000004</v>
      </c>
      <c r="F100" s="82">
        <f t="shared" si="3"/>
        <v>0.89243374937049968</v>
      </c>
    </row>
    <row r="101" spans="1:9" ht="18.75" x14ac:dyDescent="0.25">
      <c r="A101" s="93"/>
      <c r="B101" s="94"/>
      <c r="C101" s="94"/>
      <c r="D101" s="94"/>
      <c r="E101" s="94"/>
      <c r="F101" s="94"/>
      <c r="H101" s="4"/>
      <c r="I101" s="4"/>
    </row>
    <row r="102" spans="1:9" ht="18.75" x14ac:dyDescent="0.25">
      <c r="A102" s="95"/>
      <c r="B102" s="94"/>
      <c r="C102" s="94"/>
      <c r="D102" s="94"/>
      <c r="E102" s="94"/>
      <c r="F102" s="94"/>
      <c r="H102" s="4"/>
      <c r="I102" s="4"/>
    </row>
    <row r="103" spans="1:9" ht="34.5" customHeight="1" thickBot="1" x14ac:dyDescent="0.3">
      <c r="A103" s="102" t="s">
        <v>192</v>
      </c>
      <c r="B103" s="96"/>
      <c r="C103" s="96"/>
      <c r="D103" s="94"/>
      <c r="E103" s="146" t="s">
        <v>191</v>
      </c>
      <c r="F103" s="146"/>
      <c r="H103" s="4"/>
      <c r="I103" s="4"/>
    </row>
    <row r="104" spans="1:9" ht="15.6" customHeight="1" x14ac:dyDescent="0.25">
      <c r="A104" s="103" t="s">
        <v>92</v>
      </c>
      <c r="B104" s="97"/>
      <c r="C104" s="128"/>
      <c r="D104" s="129"/>
      <c r="E104" s="129" t="s">
        <v>94</v>
      </c>
      <c r="F104" s="129"/>
      <c r="H104" s="4"/>
      <c r="I104" s="4"/>
    </row>
    <row r="105" spans="1:9" ht="18.75" x14ac:dyDescent="0.3">
      <c r="A105" s="74"/>
      <c r="B105" s="73"/>
      <c r="C105" s="74"/>
      <c r="D105" s="74"/>
      <c r="E105" s="74"/>
      <c r="F105" s="74"/>
    </row>
    <row r="106" spans="1:9" ht="18.75" x14ac:dyDescent="0.3">
      <c r="A106" s="74"/>
      <c r="B106" s="73"/>
      <c r="C106" s="74"/>
      <c r="D106" s="74"/>
      <c r="E106" s="74"/>
      <c r="F106" s="74"/>
    </row>
    <row r="107" spans="1:9" ht="18.75" x14ac:dyDescent="0.3">
      <c r="A107" s="74"/>
      <c r="B107" s="73"/>
      <c r="C107" s="74"/>
      <c r="D107" s="74"/>
      <c r="E107" s="74"/>
      <c r="F107" s="74"/>
    </row>
    <row r="108" spans="1:9" ht="20.25" x14ac:dyDescent="0.3">
      <c r="A108" s="66"/>
      <c r="B108" s="65"/>
      <c r="C108" s="66"/>
      <c r="D108" s="66"/>
      <c r="E108" s="66"/>
      <c r="F108" s="66"/>
    </row>
  </sheetData>
  <mergeCells count="40">
    <mergeCell ref="D7:E7"/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B20:B21"/>
    <mergeCell ref="A5:C5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H42:K42"/>
    <mergeCell ref="D5:F5"/>
    <mergeCell ref="D11:E11"/>
    <mergeCell ref="D12:E12"/>
    <mergeCell ref="D6:E6"/>
    <mergeCell ref="G88:T88"/>
    <mergeCell ref="G61:P61"/>
    <mergeCell ref="C104:D104"/>
    <mergeCell ref="D8:E8"/>
    <mergeCell ref="D10:E10"/>
    <mergeCell ref="D9:E9"/>
    <mergeCell ref="G72:O72"/>
    <mergeCell ref="B12:C12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3" workbookViewId="0">
      <selection activeCell="F26" sqref="F26:F28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96</v>
      </c>
    </row>
    <row r="2" spans="1:7" x14ac:dyDescent="0.25">
      <c r="A2" s="152" t="s">
        <v>97</v>
      </c>
      <c r="B2" s="152"/>
      <c r="C2" s="152"/>
      <c r="D2" s="152"/>
      <c r="E2" s="152"/>
      <c r="F2" s="152"/>
    </row>
    <row r="3" spans="1:7" ht="8.4499999999999993" customHeight="1" x14ac:dyDescent="0.25"/>
    <row r="4" spans="1:7" ht="15" customHeight="1" x14ac:dyDescent="0.25">
      <c r="A4" s="154" t="s">
        <v>15</v>
      </c>
      <c r="B4" s="154" t="s">
        <v>95</v>
      </c>
      <c r="C4" s="154" t="s">
        <v>18</v>
      </c>
      <c r="D4" s="154"/>
      <c r="E4" s="154"/>
      <c r="F4" s="154"/>
      <c r="G4" s="4"/>
    </row>
    <row r="5" spans="1:7" ht="37.15" customHeight="1" x14ac:dyDescent="0.25">
      <c r="A5" s="154"/>
      <c r="B5" s="154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98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99</v>
      </c>
      <c r="B8" s="9">
        <v>2000</v>
      </c>
      <c r="C8" s="9">
        <f>SUM(C9:C14)</f>
        <v>0</v>
      </c>
      <c r="D8" s="9">
        <v>4271.5</v>
      </c>
      <c r="E8" s="10">
        <f>D8-C8</f>
        <v>4271.5</v>
      </c>
      <c r="F8" s="123">
        <v>0</v>
      </c>
      <c r="G8" s="4"/>
    </row>
    <row r="9" spans="1:7" ht="34.15" customHeight="1" x14ac:dyDescent="0.25">
      <c r="A9" s="5" t="s">
        <v>100</v>
      </c>
      <c r="B9" s="5">
        <v>2001</v>
      </c>
      <c r="C9" s="9">
        <v>0</v>
      </c>
      <c r="D9" s="9">
        <f>D13</f>
        <v>130.1</v>
      </c>
      <c r="E9" s="10">
        <f t="shared" ref="E9:E28" si="0">D9-C9</f>
        <v>130.1</v>
      </c>
      <c r="F9" s="123">
        <v>0</v>
      </c>
      <c r="G9" s="4"/>
    </row>
    <row r="10" spans="1:7" ht="18.600000000000001" customHeight="1" x14ac:dyDescent="0.25">
      <c r="A10" s="5" t="s">
        <v>101</v>
      </c>
      <c r="B10" s="5">
        <v>2002</v>
      </c>
      <c r="C10" s="9"/>
      <c r="D10" s="9"/>
      <c r="E10" s="10">
        <f t="shared" si="0"/>
        <v>0</v>
      </c>
      <c r="F10" s="123">
        <v>0</v>
      </c>
      <c r="G10" s="4"/>
    </row>
    <row r="11" spans="1:7" ht="32.450000000000003" customHeight="1" x14ac:dyDescent="0.25">
      <c r="A11" s="5" t="s">
        <v>102</v>
      </c>
      <c r="B11" s="5">
        <v>2003</v>
      </c>
      <c r="C11" s="9"/>
      <c r="D11" s="9"/>
      <c r="E11" s="10">
        <f t="shared" si="0"/>
        <v>0</v>
      </c>
      <c r="F11" s="123">
        <v>0</v>
      </c>
      <c r="G11" s="4"/>
    </row>
    <row r="12" spans="1:7" ht="20.45" customHeight="1" x14ac:dyDescent="0.25">
      <c r="A12" s="5" t="s">
        <v>103</v>
      </c>
      <c r="B12" s="5">
        <v>2004</v>
      </c>
      <c r="C12" s="9"/>
      <c r="D12" s="9"/>
      <c r="E12" s="10">
        <f t="shared" si="0"/>
        <v>0</v>
      </c>
      <c r="F12" s="123">
        <v>0</v>
      </c>
      <c r="G12" s="4"/>
    </row>
    <row r="13" spans="1:7" ht="18" customHeight="1" x14ac:dyDescent="0.25">
      <c r="A13" s="9" t="s">
        <v>184</v>
      </c>
      <c r="B13" s="5">
        <v>2005</v>
      </c>
      <c r="C13" s="9">
        <v>0</v>
      </c>
      <c r="D13" s="9">
        <v>130.1</v>
      </c>
      <c r="E13" s="10">
        <f t="shared" si="0"/>
        <v>130.1</v>
      </c>
      <c r="F13" s="123">
        <v>0</v>
      </c>
      <c r="G13" s="4"/>
    </row>
    <row r="14" spans="1:7" ht="34.15" customHeight="1" x14ac:dyDescent="0.25">
      <c r="A14" s="5" t="s">
        <v>104</v>
      </c>
      <c r="B14" s="5">
        <v>2006</v>
      </c>
      <c r="C14" s="9">
        <v>0</v>
      </c>
      <c r="D14" s="9">
        <f>D8-D9</f>
        <v>4141.3999999999996</v>
      </c>
      <c r="E14" s="10">
        <f t="shared" si="0"/>
        <v>4141.3999999999996</v>
      </c>
      <c r="F14" s="123">
        <v>0</v>
      </c>
      <c r="G14" s="4"/>
    </row>
    <row r="15" spans="1:7" ht="47.45" customHeight="1" x14ac:dyDescent="0.25">
      <c r="A15" s="8" t="s">
        <v>105</v>
      </c>
      <c r="B15" s="11">
        <v>2100</v>
      </c>
      <c r="C15" s="104">
        <f>SUM(C16:C20)</f>
        <v>1616.8</v>
      </c>
      <c r="D15" s="104">
        <f>SUM(D16:D20)</f>
        <v>1728.1259999999997</v>
      </c>
      <c r="E15" s="105">
        <f t="shared" si="0"/>
        <v>111.32599999999979</v>
      </c>
      <c r="F15" s="55">
        <f t="shared" ref="F15:F25" si="1">D15/C15*100</f>
        <v>106.88557644730329</v>
      </c>
      <c r="G15" s="4"/>
    </row>
    <row r="16" spans="1:7" ht="18.600000000000001" customHeight="1" x14ac:dyDescent="0.25">
      <c r="A16" s="9" t="s">
        <v>106</v>
      </c>
      <c r="B16" s="9">
        <v>2101</v>
      </c>
      <c r="C16" s="59">
        <f>'Таблиця 1'!C96*0.18</f>
        <v>1616.3999999999999</v>
      </c>
      <c r="D16" s="59">
        <f>'Таблиця 1'!D96*0.18</f>
        <v>1728.1259999999997</v>
      </c>
      <c r="E16" s="60">
        <f t="shared" si="0"/>
        <v>111.72599999999989</v>
      </c>
      <c r="F16" s="56">
        <f t="shared" si="1"/>
        <v>106.9120267260579</v>
      </c>
      <c r="G16" s="4"/>
    </row>
    <row r="17" spans="1:7" ht="17.45" customHeight="1" x14ac:dyDescent="0.25">
      <c r="A17" s="9" t="s">
        <v>107</v>
      </c>
      <c r="B17" s="9">
        <v>2102</v>
      </c>
      <c r="C17" s="9">
        <f>'Таблиця 1'!C47</f>
        <v>0.4</v>
      </c>
      <c r="D17" s="9">
        <f>'Таблиця 1'!D47</f>
        <v>0</v>
      </c>
      <c r="E17" s="10">
        <f t="shared" si="0"/>
        <v>-0.4</v>
      </c>
      <c r="F17" s="123">
        <v>0</v>
      </c>
      <c r="G17" s="4"/>
    </row>
    <row r="18" spans="1:7" ht="15" customHeight="1" x14ac:dyDescent="0.25">
      <c r="A18" s="9" t="s">
        <v>108</v>
      </c>
      <c r="B18" s="9">
        <v>2103</v>
      </c>
      <c r="C18" s="9"/>
      <c r="D18" s="9"/>
      <c r="E18" s="10">
        <f t="shared" si="0"/>
        <v>0</v>
      </c>
      <c r="F18" s="123">
        <v>0</v>
      </c>
      <c r="G18" s="4"/>
    </row>
    <row r="19" spans="1:7" ht="15" customHeight="1" x14ac:dyDescent="0.25">
      <c r="A19" s="9" t="s">
        <v>109</v>
      </c>
      <c r="B19" s="9">
        <v>2104</v>
      </c>
      <c r="C19" s="9"/>
      <c r="D19" s="9"/>
      <c r="E19" s="10">
        <f t="shared" si="0"/>
        <v>0</v>
      </c>
      <c r="F19" s="123">
        <v>0</v>
      </c>
      <c r="G19" s="4"/>
    </row>
    <row r="20" spans="1:7" ht="20.45" customHeight="1" x14ac:dyDescent="0.25">
      <c r="A20" s="9" t="s">
        <v>110</v>
      </c>
      <c r="B20" s="9">
        <v>2105</v>
      </c>
      <c r="C20" s="9"/>
      <c r="D20" s="9"/>
      <c r="E20" s="10">
        <f t="shared" si="0"/>
        <v>0</v>
      </c>
      <c r="F20" s="123">
        <v>0</v>
      </c>
      <c r="G20" s="4"/>
    </row>
    <row r="21" spans="1:7" ht="35.450000000000003" customHeight="1" x14ac:dyDescent="0.25">
      <c r="A21" s="8" t="s">
        <v>111</v>
      </c>
      <c r="B21" s="11">
        <v>2200</v>
      </c>
      <c r="C21" s="104">
        <f>SUM(C22:C25)</f>
        <v>2110.2999999999997</v>
      </c>
      <c r="D21" s="104">
        <f>SUM(D22:D25)</f>
        <v>2076.3105</v>
      </c>
      <c r="E21" s="105">
        <f t="shared" si="0"/>
        <v>-33.98949999999968</v>
      </c>
      <c r="F21" s="55">
        <f t="shared" si="1"/>
        <v>98.389352224802167</v>
      </c>
      <c r="G21" s="4"/>
    </row>
    <row r="22" spans="1:7" ht="20.45" customHeight="1" x14ac:dyDescent="0.25">
      <c r="A22" s="9" t="s">
        <v>112</v>
      </c>
      <c r="B22" s="9">
        <v>2201</v>
      </c>
      <c r="C22" s="9"/>
      <c r="D22" s="9"/>
      <c r="E22" s="10">
        <f t="shared" si="0"/>
        <v>0</v>
      </c>
      <c r="F22" s="123">
        <v>0</v>
      </c>
      <c r="G22" s="4"/>
    </row>
    <row r="23" spans="1:7" ht="34.9" customHeight="1" x14ac:dyDescent="0.25">
      <c r="A23" s="9" t="s">
        <v>113</v>
      </c>
      <c r="B23" s="9">
        <v>2202</v>
      </c>
      <c r="C23" s="59">
        <f>'Таблиця 1'!C97</f>
        <v>1975.6</v>
      </c>
      <c r="D23" s="59">
        <f>'Таблиця 1'!D97</f>
        <v>1932.3</v>
      </c>
      <c r="E23" s="60">
        <f t="shared" si="0"/>
        <v>-43.299999999999955</v>
      </c>
      <c r="F23" s="56">
        <f t="shared" si="1"/>
        <v>97.808260781534727</v>
      </c>
      <c r="G23" s="4"/>
    </row>
    <row r="24" spans="1:7" ht="33.6" customHeight="1" x14ac:dyDescent="0.25">
      <c r="A24" s="9" t="s">
        <v>114</v>
      </c>
      <c r="B24" s="9">
        <v>2203</v>
      </c>
      <c r="C24" s="9"/>
      <c r="D24" s="9"/>
      <c r="E24" s="10">
        <f t="shared" si="0"/>
        <v>0</v>
      </c>
      <c r="F24" s="123">
        <v>0</v>
      </c>
      <c r="G24" s="4"/>
    </row>
    <row r="25" spans="1:7" ht="24" customHeight="1" x14ac:dyDescent="0.25">
      <c r="A25" s="9" t="s">
        <v>115</v>
      </c>
      <c r="B25" s="9">
        <v>2204</v>
      </c>
      <c r="C25" s="59">
        <f>'Таблиця 1'!C96*0.015</f>
        <v>134.69999999999999</v>
      </c>
      <c r="D25" s="59">
        <f>'Таблиця 1'!D96*0.015</f>
        <v>144.01049999999998</v>
      </c>
      <c r="E25" s="60">
        <f t="shared" si="0"/>
        <v>9.3104999999999905</v>
      </c>
      <c r="F25" s="56">
        <f t="shared" si="1"/>
        <v>106.9120267260579</v>
      </c>
      <c r="G25" s="4"/>
    </row>
    <row r="26" spans="1:7" ht="31.9" customHeight="1" x14ac:dyDescent="0.25">
      <c r="A26" s="8" t="s">
        <v>116</v>
      </c>
      <c r="B26" s="11">
        <v>2300</v>
      </c>
      <c r="C26" s="9"/>
      <c r="D26" s="9"/>
      <c r="E26" s="10">
        <f t="shared" si="0"/>
        <v>0</v>
      </c>
      <c r="F26" s="123">
        <v>0</v>
      </c>
      <c r="G26" s="4"/>
    </row>
    <row r="27" spans="1:7" ht="65.45" customHeight="1" x14ac:dyDescent="0.25">
      <c r="A27" s="9" t="s">
        <v>117</v>
      </c>
      <c r="B27" s="9">
        <v>2301</v>
      </c>
      <c r="C27" s="9"/>
      <c r="D27" s="9"/>
      <c r="E27" s="10">
        <f t="shared" si="0"/>
        <v>0</v>
      </c>
      <c r="F27" s="123">
        <v>0</v>
      </c>
      <c r="G27" s="4"/>
    </row>
    <row r="28" spans="1:7" ht="35.450000000000003" customHeight="1" x14ac:dyDescent="0.25">
      <c r="A28" s="9" t="s">
        <v>118</v>
      </c>
      <c r="B28" s="9">
        <v>2302</v>
      </c>
      <c r="C28" s="9"/>
      <c r="D28" s="9"/>
      <c r="E28" s="10">
        <f t="shared" si="0"/>
        <v>0</v>
      </c>
      <c r="F28" s="123">
        <v>0</v>
      </c>
      <c r="G28" s="4"/>
    </row>
    <row r="29" spans="1:7" ht="12.6" customHeight="1" x14ac:dyDescent="0.25">
      <c r="A29" s="4"/>
      <c r="B29" s="4"/>
      <c r="C29" s="4"/>
      <c r="D29" s="4"/>
      <c r="E29" s="54"/>
      <c r="F29" s="54"/>
      <c r="G29" s="4"/>
    </row>
    <row r="30" spans="1:7" ht="16.5" thickBot="1" x14ac:dyDescent="0.3">
      <c r="A30" s="101" t="s">
        <v>192</v>
      </c>
      <c r="B30" s="14"/>
      <c r="C30" s="14"/>
      <c r="D30" s="45"/>
      <c r="E30" s="155" t="s">
        <v>191</v>
      </c>
      <c r="F30" s="155"/>
    </row>
    <row r="31" spans="1:7" ht="14.45" customHeight="1" x14ac:dyDescent="0.25">
      <c r="A31" s="49" t="s">
        <v>92</v>
      </c>
      <c r="B31" s="13" t="s">
        <v>93</v>
      </c>
      <c r="C31" s="13"/>
      <c r="D31" s="13"/>
      <c r="E31" s="153" t="s">
        <v>94</v>
      </c>
      <c r="F31" s="153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view="pageBreakPreview" topLeftCell="A31" zoomScale="120" zoomScaleNormal="110" zoomScaleSheetLayoutView="120" workbookViewId="0">
      <selection activeCell="F44" sqref="F44:F45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6"/>
      <c r="F1" s="16" t="s">
        <v>119</v>
      </c>
    </row>
    <row r="2" spans="1:6" x14ac:dyDescent="0.25">
      <c r="A2" s="159" t="s">
        <v>120</v>
      </c>
      <c r="B2" s="159"/>
      <c r="C2" s="159"/>
      <c r="D2" s="159"/>
      <c r="E2" s="159"/>
      <c r="F2" s="159"/>
    </row>
    <row r="3" spans="1:6" ht="15.75" thickBot="1" x14ac:dyDescent="0.3"/>
    <row r="4" spans="1:6" ht="15.75" thickBot="1" x14ac:dyDescent="0.3">
      <c r="A4" s="160" t="s">
        <v>15</v>
      </c>
      <c r="B4" s="17" t="s">
        <v>16</v>
      </c>
      <c r="C4" s="163" t="s">
        <v>18</v>
      </c>
      <c r="D4" s="164"/>
      <c r="E4" s="164"/>
      <c r="F4" s="165"/>
    </row>
    <row r="5" spans="1:6" x14ac:dyDescent="0.25">
      <c r="A5" s="161"/>
      <c r="B5" s="18" t="s">
        <v>17</v>
      </c>
      <c r="C5" s="160" t="s">
        <v>19</v>
      </c>
      <c r="D5" s="160" t="s">
        <v>20</v>
      </c>
      <c r="E5" s="160" t="s">
        <v>21</v>
      </c>
      <c r="F5" s="160" t="s">
        <v>22</v>
      </c>
    </row>
    <row r="6" spans="1:6" ht="15.75" thickBot="1" x14ac:dyDescent="0.3">
      <c r="A6" s="162"/>
      <c r="B6" s="19"/>
      <c r="C6" s="162"/>
      <c r="D6" s="162"/>
      <c r="E6" s="162"/>
      <c r="F6" s="162"/>
    </row>
    <row r="7" spans="1:6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.75" thickBot="1" x14ac:dyDescent="0.3">
      <c r="A8" s="156" t="s">
        <v>121</v>
      </c>
      <c r="B8" s="157"/>
      <c r="C8" s="157"/>
      <c r="D8" s="157"/>
      <c r="E8" s="157"/>
      <c r="F8" s="158"/>
    </row>
    <row r="9" spans="1:6" ht="34.15" customHeight="1" thickBot="1" x14ac:dyDescent="0.3">
      <c r="A9" s="23" t="s">
        <v>122</v>
      </c>
      <c r="B9" s="22">
        <v>3000</v>
      </c>
      <c r="C9" s="20">
        <f>SUM(C10:C14)</f>
        <v>14694.2</v>
      </c>
      <c r="D9" s="20">
        <f>SUM(D10:D21)</f>
        <v>12983.5</v>
      </c>
      <c r="E9" s="20">
        <f t="shared" ref="E9" si="0">D9-C9</f>
        <v>-1710.7000000000007</v>
      </c>
      <c r="F9" s="44">
        <f t="shared" ref="F9" si="1">D9/C9</f>
        <v>0.88357991588517915</v>
      </c>
    </row>
    <row r="10" spans="1:6" ht="42" customHeight="1" thickBot="1" x14ac:dyDescent="0.3">
      <c r="A10" s="25" t="s">
        <v>123</v>
      </c>
      <c r="B10" s="20">
        <v>3001</v>
      </c>
      <c r="C10" s="20">
        <f>'Таблиця 1'!C28</f>
        <v>300</v>
      </c>
      <c r="D10" s="20">
        <v>302.3</v>
      </c>
      <c r="E10" s="20">
        <f t="shared" ref="E10" si="2">D10-C10</f>
        <v>2.3000000000000114</v>
      </c>
      <c r="F10" s="44">
        <f t="shared" ref="F10" si="3">D10/C10</f>
        <v>1.0076666666666667</v>
      </c>
    </row>
    <row r="11" spans="1:6" ht="23.45" customHeight="1" thickBot="1" x14ac:dyDescent="0.3">
      <c r="A11" s="27" t="s">
        <v>25</v>
      </c>
      <c r="B11" s="20">
        <v>3002</v>
      </c>
      <c r="C11" s="20">
        <f>'Таблиця 1'!C25</f>
        <v>2322.1</v>
      </c>
      <c r="D11" s="20">
        <f>'Таблиця 1'!D25</f>
        <v>1775.9</v>
      </c>
      <c r="E11" s="20">
        <f>D11-C11</f>
        <v>-546.19999999999982</v>
      </c>
      <c r="F11" s="44">
        <f>D11/C11</f>
        <v>0.7647818784720728</v>
      </c>
    </row>
    <row r="12" spans="1:6" ht="26.45" customHeight="1" thickBot="1" x14ac:dyDescent="0.3">
      <c r="A12" s="27" t="s">
        <v>26</v>
      </c>
      <c r="B12" s="20">
        <v>3003</v>
      </c>
      <c r="C12" s="20"/>
      <c r="D12" s="20"/>
      <c r="E12" s="20"/>
      <c r="F12" s="44"/>
    </row>
    <row r="13" spans="1:6" ht="15.75" thickBot="1" x14ac:dyDescent="0.3">
      <c r="A13" s="27" t="s">
        <v>27</v>
      </c>
      <c r="B13" s="20">
        <v>3004</v>
      </c>
      <c r="C13" s="20">
        <f>'Таблиця 1'!C27</f>
        <v>12072.1</v>
      </c>
      <c r="D13" s="20">
        <f>'Таблиця 1'!D27</f>
        <v>10775</v>
      </c>
      <c r="E13" s="20">
        <f t="shared" ref="E13:E14" si="4">D13-C13</f>
        <v>-1297.1000000000004</v>
      </c>
      <c r="F13" s="44">
        <f t="shared" ref="F13" si="5">D13/C13</f>
        <v>0.89255390528574152</v>
      </c>
    </row>
    <row r="14" spans="1:6" ht="15.75" thickBot="1" x14ac:dyDescent="0.3">
      <c r="A14" s="27" t="s">
        <v>28</v>
      </c>
      <c r="B14" s="20">
        <v>3005</v>
      </c>
      <c r="C14" s="20">
        <v>0</v>
      </c>
      <c r="D14" s="20">
        <v>112</v>
      </c>
      <c r="E14" s="20">
        <f t="shared" si="4"/>
        <v>112</v>
      </c>
      <c r="F14" s="44">
        <v>0</v>
      </c>
    </row>
    <row r="15" spans="1:6" ht="24" customHeight="1" thickBot="1" x14ac:dyDescent="0.3">
      <c r="A15" s="25" t="s">
        <v>124</v>
      </c>
      <c r="B15" s="28">
        <v>3100</v>
      </c>
      <c r="C15" s="20"/>
      <c r="D15" s="20"/>
      <c r="E15" s="20"/>
      <c r="F15" s="20"/>
    </row>
    <row r="16" spans="1:6" ht="20.45" customHeight="1" thickBot="1" x14ac:dyDescent="0.3">
      <c r="A16" s="25" t="s">
        <v>125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126</v>
      </c>
      <c r="B17" s="28">
        <v>3200</v>
      </c>
      <c r="C17" s="20"/>
      <c r="D17" s="118"/>
      <c r="E17" s="20"/>
      <c r="F17" s="20"/>
    </row>
    <row r="18" spans="1:6" ht="22.9" customHeight="1" thickBot="1" x14ac:dyDescent="0.3">
      <c r="A18" s="25" t="s">
        <v>127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128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129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130</v>
      </c>
      <c r="B21" s="20">
        <v>3600</v>
      </c>
      <c r="C21" s="20">
        <v>0</v>
      </c>
      <c r="D21" s="20">
        <v>18.3</v>
      </c>
      <c r="E21" s="20">
        <f t="shared" ref="E21:E23" si="6">D21-C21</f>
        <v>18.3</v>
      </c>
      <c r="F21" s="44">
        <v>0</v>
      </c>
    </row>
    <row r="22" spans="1:6" ht="30.6" customHeight="1" thickBot="1" x14ac:dyDescent="0.3">
      <c r="A22" s="23" t="s">
        <v>131</v>
      </c>
      <c r="B22" s="20">
        <v>3700</v>
      </c>
      <c r="C22" s="107">
        <v>14694.2</v>
      </c>
      <c r="D22" s="107">
        <v>13113.6</v>
      </c>
      <c r="E22" s="20">
        <f t="shared" si="6"/>
        <v>-1580.6000000000004</v>
      </c>
      <c r="F22" s="53">
        <f t="shared" ref="F22:F23" si="7">D22/C22</f>
        <v>0.89243374937049991</v>
      </c>
    </row>
    <row r="23" spans="1:6" ht="36" customHeight="1" thickBot="1" x14ac:dyDescent="0.3">
      <c r="A23" s="25" t="s">
        <v>132</v>
      </c>
      <c r="B23" s="20">
        <v>3701</v>
      </c>
      <c r="C23" s="107">
        <v>3680.6</v>
      </c>
      <c r="D23" s="107">
        <v>1517.5</v>
      </c>
      <c r="E23" s="20">
        <f t="shared" si="6"/>
        <v>-2163.1</v>
      </c>
      <c r="F23" s="53">
        <f t="shared" si="7"/>
        <v>0.41229690811280773</v>
      </c>
    </row>
    <row r="24" spans="1:6" ht="24" customHeight="1" thickBot="1" x14ac:dyDescent="0.3">
      <c r="A24" s="25" t="s">
        <v>133</v>
      </c>
      <c r="B24" s="20">
        <v>3702</v>
      </c>
      <c r="C24" s="107">
        <f>'Таблиця 1'!C96</f>
        <v>8980</v>
      </c>
      <c r="D24" s="107">
        <f>'Таблиця 1'!D96</f>
        <v>9600.6999999999989</v>
      </c>
      <c r="E24" s="20">
        <f>D24-C24</f>
        <v>620.69999999999891</v>
      </c>
      <c r="F24" s="53">
        <f>D24/C24</f>
        <v>1.0691202672605788</v>
      </c>
    </row>
    <row r="25" spans="1:6" ht="38.450000000000003" customHeight="1" thickBot="1" x14ac:dyDescent="0.3">
      <c r="A25" s="25" t="s">
        <v>134</v>
      </c>
      <c r="B25" s="20">
        <v>3703</v>
      </c>
      <c r="C25" s="107"/>
      <c r="D25" s="107"/>
      <c r="E25" s="20"/>
      <c r="F25" s="53"/>
    </row>
    <row r="26" spans="1:6" ht="48" customHeight="1" thickBot="1" x14ac:dyDescent="0.3">
      <c r="A26" s="25" t="s">
        <v>135</v>
      </c>
      <c r="B26" s="20">
        <v>3800</v>
      </c>
      <c r="C26" s="108">
        <f>'Таблиця 2'!C15+'Таблиця 2'!C21</f>
        <v>3727.0999999999995</v>
      </c>
      <c r="D26" s="108">
        <f>'Таблиця 2'!D15+'Таблиця 2'!D21</f>
        <v>3804.4364999999998</v>
      </c>
      <c r="E26" s="63">
        <f t="shared" ref="E26" si="8">D26-C26</f>
        <v>77.336500000000342</v>
      </c>
      <c r="F26" s="53">
        <f t="shared" ref="F26" si="9">D26/C26</f>
        <v>1.0207497786482789</v>
      </c>
    </row>
    <row r="27" spans="1:6" ht="24" customHeight="1" thickBot="1" x14ac:dyDescent="0.3">
      <c r="A27" s="25" t="s">
        <v>136</v>
      </c>
      <c r="B27" s="20">
        <v>3801</v>
      </c>
      <c r="C27" s="108">
        <f>'Таблиця 2'!C16</f>
        <v>1616.3999999999999</v>
      </c>
      <c r="D27" s="108">
        <f>'Таблиця 2'!D16</f>
        <v>1728.1259999999997</v>
      </c>
      <c r="E27" s="63">
        <f t="shared" ref="E27" si="10">D27-C27</f>
        <v>111.72599999999989</v>
      </c>
      <c r="F27" s="53">
        <f t="shared" ref="F27" si="11">D27/C27</f>
        <v>1.0691202672605791</v>
      </c>
    </row>
    <row r="28" spans="1:6" ht="23.45" customHeight="1" thickBot="1" x14ac:dyDescent="0.3">
      <c r="A28" s="25" t="s">
        <v>137</v>
      </c>
      <c r="B28" s="20">
        <v>3900</v>
      </c>
      <c r="C28" s="107"/>
      <c r="D28" s="107"/>
      <c r="E28" s="20"/>
      <c r="F28" s="20"/>
    </row>
    <row r="29" spans="1:6" ht="21" customHeight="1" thickBot="1" x14ac:dyDescent="0.3">
      <c r="A29" s="25" t="s">
        <v>138</v>
      </c>
      <c r="B29" s="20">
        <v>4000</v>
      </c>
      <c r="C29" s="107"/>
      <c r="D29" s="107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139</v>
      </c>
      <c r="B31" s="20">
        <v>6000</v>
      </c>
      <c r="C31" s="20">
        <v>0</v>
      </c>
      <c r="D31" s="20">
        <v>-130.1</v>
      </c>
      <c r="E31" s="63">
        <f t="shared" ref="E31" si="12">D31-C31</f>
        <v>-130.1</v>
      </c>
      <c r="F31" s="44">
        <v>0</v>
      </c>
    </row>
    <row r="32" spans="1:6" ht="15.75" thickBot="1" x14ac:dyDescent="0.3">
      <c r="A32" s="156" t="s">
        <v>140</v>
      </c>
      <c r="B32" s="157"/>
      <c r="C32" s="157"/>
      <c r="D32" s="157"/>
      <c r="E32" s="157"/>
      <c r="F32" s="158"/>
    </row>
    <row r="33" spans="1:6" ht="38.450000000000003" customHeight="1" thickBot="1" x14ac:dyDescent="0.3">
      <c r="A33" s="23" t="s">
        <v>141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142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129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143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144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145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146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147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148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149</v>
      </c>
      <c r="B43" s="20">
        <v>10100</v>
      </c>
      <c r="C43" s="24">
        <f>C9</f>
        <v>14694.2</v>
      </c>
      <c r="D43" s="24">
        <f>D9</f>
        <v>12983.5</v>
      </c>
      <c r="E43" s="24">
        <f>D43-C43</f>
        <v>-1710.7000000000007</v>
      </c>
      <c r="F43" s="52">
        <f>D43/C43</f>
        <v>0.88357991588517915</v>
      </c>
    </row>
    <row r="44" spans="1:6" ht="30" customHeight="1" thickBot="1" x14ac:dyDescent="0.3">
      <c r="A44" s="25" t="s">
        <v>150</v>
      </c>
      <c r="B44" s="20">
        <v>10200</v>
      </c>
      <c r="C44" s="24">
        <v>0</v>
      </c>
      <c r="D44" s="24">
        <v>4271.5</v>
      </c>
      <c r="E44" s="24">
        <f t="shared" ref="E44:E45" si="13">D44-C44</f>
        <v>4271.5</v>
      </c>
      <c r="F44" s="44">
        <v>0</v>
      </c>
    </row>
    <row r="45" spans="1:6" ht="22.9" customHeight="1" thickBot="1" x14ac:dyDescent="0.3">
      <c r="A45" s="25" t="s">
        <v>151</v>
      </c>
      <c r="B45" s="20">
        <v>10300</v>
      </c>
      <c r="C45" s="24">
        <v>0</v>
      </c>
      <c r="D45" s="24">
        <v>4141.3999999999996</v>
      </c>
      <c r="E45" s="24">
        <f t="shared" si="13"/>
        <v>4141.3999999999996</v>
      </c>
      <c r="F45" s="44">
        <v>0</v>
      </c>
    </row>
    <row r="48" spans="1:6" ht="15" customHeight="1" thickBot="1" x14ac:dyDescent="0.3">
      <c r="A48" s="101" t="s">
        <v>192</v>
      </c>
      <c r="B48" s="14"/>
      <c r="C48" s="14"/>
      <c r="D48" s="45"/>
      <c r="E48" s="155" t="s">
        <v>191</v>
      </c>
      <c r="F48" s="155"/>
    </row>
    <row r="49" spans="1:6" ht="24" customHeight="1" x14ac:dyDescent="0.25">
      <c r="A49" s="49" t="s">
        <v>92</v>
      </c>
      <c r="B49" s="13" t="s">
        <v>93</v>
      </c>
      <c r="C49" s="13"/>
      <c r="D49" s="153" t="s">
        <v>94</v>
      </c>
      <c r="E49" s="153"/>
      <c r="F49" s="153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12" sqref="F12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152</v>
      </c>
    </row>
    <row r="2" spans="1:7" x14ac:dyDescent="0.25">
      <c r="A2" s="159" t="s">
        <v>153</v>
      </c>
      <c r="B2" s="159"/>
      <c r="C2" s="159"/>
      <c r="D2" s="159"/>
      <c r="E2" s="159"/>
      <c r="F2" s="159"/>
    </row>
    <row r="3" spans="1:7" ht="15.75" thickBot="1" x14ac:dyDescent="0.3">
      <c r="A3" s="30"/>
    </row>
    <row r="4" spans="1:7" ht="15.75" thickBot="1" x14ac:dyDescent="0.3">
      <c r="A4" s="166" t="s">
        <v>15</v>
      </c>
      <c r="B4" s="31" t="s">
        <v>16</v>
      </c>
      <c r="C4" s="169" t="s">
        <v>18</v>
      </c>
      <c r="D4" s="170"/>
      <c r="E4" s="170"/>
      <c r="F4" s="171"/>
    </row>
    <row r="5" spans="1:7" x14ac:dyDescent="0.25">
      <c r="A5" s="167"/>
      <c r="B5" s="32" t="s">
        <v>17</v>
      </c>
      <c r="C5" s="166" t="s">
        <v>19</v>
      </c>
      <c r="D5" s="166" t="s">
        <v>20</v>
      </c>
      <c r="E5" s="166" t="s">
        <v>21</v>
      </c>
      <c r="F5" s="166" t="s">
        <v>22</v>
      </c>
    </row>
    <row r="6" spans="1:7" ht="15.75" thickBot="1" x14ac:dyDescent="0.3">
      <c r="A6" s="168"/>
      <c r="B6" s="19"/>
      <c r="C6" s="168"/>
      <c r="D6" s="168"/>
      <c r="E6" s="168"/>
      <c r="F6" s="168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154</v>
      </c>
      <c r="B8" s="22">
        <v>11000</v>
      </c>
      <c r="C8" s="50">
        <f>SUM(C9:C14)</f>
        <v>0</v>
      </c>
      <c r="D8" s="50">
        <f t="shared" ref="D8:E8" si="0">SUM(D9:D14)</f>
        <v>0</v>
      </c>
      <c r="E8" s="50">
        <f t="shared" si="0"/>
        <v>0</v>
      </c>
      <c r="F8" s="51">
        <v>0</v>
      </c>
    </row>
    <row r="9" spans="1:7" ht="15.75" thickBot="1" x14ac:dyDescent="0.3">
      <c r="A9" s="33" t="s">
        <v>155</v>
      </c>
      <c r="B9" s="20">
        <v>11001</v>
      </c>
      <c r="C9" s="26"/>
      <c r="D9" s="26"/>
      <c r="E9" s="26">
        <f>D9-C9</f>
        <v>0</v>
      </c>
      <c r="F9" s="51">
        <v>0</v>
      </c>
    </row>
    <row r="10" spans="1:7" ht="15.75" thickBot="1" x14ac:dyDescent="0.3">
      <c r="A10" s="33" t="s">
        <v>156</v>
      </c>
      <c r="B10" s="20">
        <v>11002</v>
      </c>
      <c r="C10" s="26">
        <v>0</v>
      </c>
      <c r="D10" s="26">
        <v>0</v>
      </c>
      <c r="E10" s="26">
        <f>D10-C10</f>
        <v>0</v>
      </c>
      <c r="F10" s="51">
        <v>0</v>
      </c>
    </row>
    <row r="11" spans="1:7" ht="28.9" customHeight="1" thickBot="1" x14ac:dyDescent="0.3">
      <c r="A11" s="33" t="s">
        <v>157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158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146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147</v>
      </c>
      <c r="B14" s="20">
        <v>11006</v>
      </c>
      <c r="C14" s="26"/>
      <c r="D14" s="26"/>
      <c r="E14" s="26"/>
      <c r="F14" s="26"/>
    </row>
    <row r="15" spans="1:7" x14ac:dyDescent="0.25">
      <c r="A15" s="1"/>
    </row>
    <row r="16" spans="1:7" ht="19.149999999999999" customHeight="1" thickBot="1" x14ac:dyDescent="0.3">
      <c r="A16" s="101" t="s">
        <v>192</v>
      </c>
      <c r="B16" s="14"/>
      <c r="C16" s="14"/>
      <c r="D16" s="45"/>
      <c r="E16" s="155" t="s">
        <v>191</v>
      </c>
      <c r="F16" s="155"/>
      <c r="G16" s="45"/>
    </row>
    <row r="17" spans="1:7" ht="24" customHeight="1" x14ac:dyDescent="0.25">
      <c r="A17" s="49" t="s">
        <v>92</v>
      </c>
      <c r="B17" s="13" t="s">
        <v>93</v>
      </c>
      <c r="C17" s="13"/>
      <c r="D17" s="13"/>
      <c r="E17" s="153" t="s">
        <v>94</v>
      </c>
      <c r="F17" s="153"/>
      <c r="G17" s="46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C15" sqref="C15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16384" width="8.85546875" style="35"/>
  </cols>
  <sheetData>
    <row r="1" spans="1:14" x14ac:dyDescent="0.25">
      <c r="A1" s="34"/>
      <c r="D1" s="34" t="s">
        <v>159</v>
      </c>
    </row>
    <row r="2" spans="1:14" x14ac:dyDescent="0.25">
      <c r="A2" s="152" t="s">
        <v>160</v>
      </c>
      <c r="B2" s="152"/>
      <c r="C2" s="152"/>
      <c r="D2" s="152"/>
    </row>
    <row r="3" spans="1:14" x14ac:dyDescent="0.25">
      <c r="A3" s="36"/>
    </row>
    <row r="4" spans="1:14" x14ac:dyDescent="0.25">
      <c r="A4" s="175" t="s">
        <v>15</v>
      </c>
      <c r="B4" s="176" t="s">
        <v>18</v>
      </c>
      <c r="C4" s="176"/>
      <c r="D4" s="176"/>
    </row>
    <row r="5" spans="1:14" x14ac:dyDescent="0.25">
      <c r="A5" s="175"/>
      <c r="B5" s="176" t="s">
        <v>19</v>
      </c>
      <c r="C5" s="176" t="s">
        <v>20</v>
      </c>
      <c r="D5" s="176" t="s">
        <v>21</v>
      </c>
    </row>
    <row r="6" spans="1:14" x14ac:dyDescent="0.25">
      <c r="A6" s="175"/>
      <c r="B6" s="176"/>
      <c r="C6" s="176"/>
      <c r="D6" s="176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188</v>
      </c>
      <c r="B8" s="38">
        <f>SUM(B9:B11)</f>
        <v>261.25</v>
      </c>
      <c r="C8" s="38">
        <f>SUM(C9:C11)</f>
        <v>259.25</v>
      </c>
      <c r="D8" s="38">
        <f>C8-B8</f>
        <v>-2</v>
      </c>
    </row>
    <row r="9" spans="1:14" x14ac:dyDescent="0.25">
      <c r="A9" s="40" t="s">
        <v>161</v>
      </c>
      <c r="B9" s="41">
        <v>1</v>
      </c>
      <c r="C9" s="122">
        <v>1</v>
      </c>
      <c r="D9" s="41">
        <f t="shared" ref="D9:D27" si="0">C9-B9</f>
        <v>0</v>
      </c>
    </row>
    <row r="10" spans="1:14" x14ac:dyDescent="0.25">
      <c r="A10" s="40" t="s">
        <v>162</v>
      </c>
      <c r="B10" s="41">
        <v>43.25</v>
      </c>
      <c r="C10" s="122">
        <v>41</v>
      </c>
      <c r="D10" s="41">
        <f t="shared" si="0"/>
        <v>-2.25</v>
      </c>
    </row>
    <row r="11" spans="1:14" x14ac:dyDescent="0.25">
      <c r="A11" s="40" t="s">
        <v>163</v>
      </c>
      <c r="B11" s="41">
        <v>217</v>
      </c>
      <c r="C11" s="122">
        <f>212.25+5</f>
        <v>217.25</v>
      </c>
      <c r="D11" s="41">
        <f t="shared" si="0"/>
        <v>0.25</v>
      </c>
    </row>
    <row r="12" spans="1:14" x14ac:dyDescent="0.25">
      <c r="A12" s="39" t="s">
        <v>164</v>
      </c>
      <c r="B12" s="38">
        <f>SUM(B13:B15)</f>
        <v>8980</v>
      </c>
      <c r="C12" s="38">
        <f>SUM(C13:C15)</f>
        <v>9478.5</v>
      </c>
      <c r="D12" s="61">
        <f t="shared" si="0"/>
        <v>498.5</v>
      </c>
      <c r="E12" s="172" t="s">
        <v>183</v>
      </c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x14ac:dyDescent="0.25">
      <c r="A13" s="40" t="s">
        <v>161</v>
      </c>
      <c r="B13" s="121">
        <v>86.7</v>
      </c>
      <c r="C13" s="122">
        <f>205.1</f>
        <v>205.1</v>
      </c>
      <c r="D13" s="62">
        <f t="shared" si="0"/>
        <v>118.39999999999999</v>
      </c>
    </row>
    <row r="14" spans="1:14" x14ac:dyDescent="0.25">
      <c r="A14" s="40" t="s">
        <v>162</v>
      </c>
      <c r="B14" s="121">
        <v>745.7</v>
      </c>
      <c r="C14" s="121">
        <f>776.5-16.7</f>
        <v>759.8</v>
      </c>
      <c r="D14" s="62">
        <f t="shared" si="0"/>
        <v>14.099999999999909</v>
      </c>
    </row>
    <row r="15" spans="1:14" x14ac:dyDescent="0.25">
      <c r="A15" s="40" t="s">
        <v>163</v>
      </c>
      <c r="B15" s="121">
        <v>8147.6</v>
      </c>
      <c r="C15" s="122">
        <f>8619.1-105.5</f>
        <v>8513.6</v>
      </c>
      <c r="D15" s="62">
        <f t="shared" si="0"/>
        <v>366</v>
      </c>
    </row>
    <row r="16" spans="1:14" ht="31.5" x14ac:dyDescent="0.25">
      <c r="A16" s="39" t="s">
        <v>165</v>
      </c>
      <c r="B16" s="42"/>
      <c r="C16" s="42"/>
      <c r="D16" s="61"/>
    </row>
    <row r="17" spans="1:5" x14ac:dyDescent="0.25">
      <c r="A17" s="40" t="s">
        <v>161</v>
      </c>
      <c r="B17" s="43">
        <f t="shared" ref="B17:C19" si="1">B13/3/B9</f>
        <v>28.900000000000002</v>
      </c>
      <c r="C17" s="43">
        <f t="shared" si="1"/>
        <v>68.36666666666666</v>
      </c>
      <c r="D17" s="62">
        <f t="shared" si="0"/>
        <v>39.466666666666654</v>
      </c>
    </row>
    <row r="18" spans="1:5" x14ac:dyDescent="0.25">
      <c r="A18" s="40" t="s">
        <v>162</v>
      </c>
      <c r="B18" s="43">
        <f t="shared" si="1"/>
        <v>5.7472061657032762</v>
      </c>
      <c r="C18" s="43">
        <f t="shared" si="1"/>
        <v>6.1772357723577231</v>
      </c>
      <c r="D18" s="62">
        <f t="shared" si="0"/>
        <v>0.43002960665444689</v>
      </c>
    </row>
    <row r="19" spans="1:5" x14ac:dyDescent="0.25">
      <c r="A19" s="40" t="s">
        <v>163</v>
      </c>
      <c r="B19" s="43">
        <f t="shared" si="1"/>
        <v>12.515514592933949</v>
      </c>
      <c r="C19" s="43">
        <f t="shared" si="1"/>
        <v>13.062677406981205</v>
      </c>
      <c r="D19" s="62">
        <f t="shared" si="0"/>
        <v>0.54716281404725642</v>
      </c>
    </row>
    <row r="20" spans="1:5" x14ac:dyDescent="0.25">
      <c r="A20" s="39" t="s">
        <v>166</v>
      </c>
      <c r="B20" s="61">
        <f>SUM(B21:B23)</f>
        <v>8980</v>
      </c>
      <c r="C20" s="61">
        <f>SUM(C21:C23)</f>
        <v>9600.6999999999989</v>
      </c>
      <c r="D20" s="61">
        <f t="shared" si="0"/>
        <v>620.69999999999891</v>
      </c>
    </row>
    <row r="21" spans="1:5" x14ac:dyDescent="0.25">
      <c r="A21" s="40" t="s">
        <v>161</v>
      </c>
      <c r="B21" s="121">
        <v>86.7</v>
      </c>
      <c r="C21" s="62">
        <f>202.1+3</f>
        <v>205.1</v>
      </c>
      <c r="D21" s="62">
        <f t="shared" si="0"/>
        <v>118.39999999999999</v>
      </c>
      <c r="E21" s="35" t="s">
        <v>199</v>
      </c>
    </row>
    <row r="22" spans="1:5" x14ac:dyDescent="0.25">
      <c r="A22" s="40" t="s">
        <v>162</v>
      </c>
      <c r="B22" s="121">
        <v>745.7</v>
      </c>
      <c r="C22" s="62">
        <f>838.7-59.2-3</f>
        <v>776.5</v>
      </c>
      <c r="D22" s="62">
        <f t="shared" si="0"/>
        <v>30.799999999999955</v>
      </c>
      <c r="E22" s="35" t="s">
        <v>198</v>
      </c>
    </row>
    <row r="23" spans="1:5" x14ac:dyDescent="0.25">
      <c r="A23" s="40" t="s">
        <v>163</v>
      </c>
      <c r="B23" s="121">
        <v>8147.6</v>
      </c>
      <c r="C23" s="62">
        <f>8559.8+59.3</f>
        <v>8619.0999999999985</v>
      </c>
      <c r="D23" s="62">
        <f t="shared" si="0"/>
        <v>471.49999999999818</v>
      </c>
      <c r="E23" s="35" t="s">
        <v>197</v>
      </c>
    </row>
    <row r="24" spans="1:5" ht="31.5" x14ac:dyDescent="0.25">
      <c r="A24" s="39" t="s">
        <v>167</v>
      </c>
      <c r="B24" s="42"/>
      <c r="C24" s="42"/>
      <c r="D24" s="61"/>
    </row>
    <row r="25" spans="1:5" x14ac:dyDescent="0.25">
      <c r="A25" s="40" t="s">
        <v>161</v>
      </c>
      <c r="B25" s="43">
        <f t="shared" ref="B25:C27" si="2">B21/3/B9</f>
        <v>28.900000000000002</v>
      </c>
      <c r="C25" s="43">
        <f t="shared" si="2"/>
        <v>68.36666666666666</v>
      </c>
      <c r="D25" s="62">
        <f t="shared" si="0"/>
        <v>39.466666666666654</v>
      </c>
    </row>
    <row r="26" spans="1:5" x14ac:dyDescent="0.25">
      <c r="A26" s="40" t="s">
        <v>162</v>
      </c>
      <c r="B26" s="43">
        <f t="shared" si="2"/>
        <v>5.7472061657032762</v>
      </c>
      <c r="C26" s="43">
        <f t="shared" si="2"/>
        <v>6.3130081300813004</v>
      </c>
      <c r="D26" s="62">
        <f t="shared" si="0"/>
        <v>0.5658019643780241</v>
      </c>
    </row>
    <row r="27" spans="1:5" x14ac:dyDescent="0.25">
      <c r="A27" s="40" t="s">
        <v>163</v>
      </c>
      <c r="B27" s="43">
        <f t="shared" si="2"/>
        <v>12.515514592933949</v>
      </c>
      <c r="C27" s="43">
        <f t="shared" si="2"/>
        <v>13.224549290372073</v>
      </c>
      <c r="D27" s="62">
        <f t="shared" si="0"/>
        <v>0.70903469743812408</v>
      </c>
    </row>
    <row r="28" spans="1:5" x14ac:dyDescent="0.25">
      <c r="A28" s="37"/>
    </row>
    <row r="29" spans="1:5" x14ac:dyDescent="0.25">
      <c r="A29" s="37"/>
    </row>
    <row r="30" spans="1:5" ht="16.149999999999999" customHeight="1" thickBot="1" x14ac:dyDescent="0.3">
      <c r="A30" s="47" t="s">
        <v>192</v>
      </c>
      <c r="B30" s="155" t="s">
        <v>191</v>
      </c>
      <c r="C30" s="155"/>
      <c r="D30" s="155"/>
      <c r="E30" s="45"/>
    </row>
    <row r="31" spans="1:5" x14ac:dyDescent="0.25">
      <c r="A31" s="48" t="s">
        <v>172</v>
      </c>
      <c r="B31" s="3"/>
      <c r="C31" s="174" t="s">
        <v>171</v>
      </c>
      <c r="D31" s="174"/>
      <c r="E31" s="3"/>
    </row>
    <row r="32" spans="1:5" x14ac:dyDescent="0.25">
      <c r="A32" s="37"/>
    </row>
  </sheetData>
  <mergeCells count="9">
    <mergeCell ref="E12:N12"/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  <vt:lpstr>'Таблиця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2023-11-20T08:44:25Z</dcterms:modified>
</cp:coreProperties>
</file>